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500" activeTab="0"/>
  </bookViews>
  <sheets>
    <sheet name="Preços" sheetId="1" r:id="rId1"/>
    <sheet name="Simulação pessoal" sheetId="2" r:id="rId2"/>
    <sheet name="PCAS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ze04</author>
  </authors>
  <commentList>
    <comment ref="D9" authorId="0">
      <text>
        <r>
          <rPr>
            <b/>
            <sz val="9"/>
            <rFont val="Arial"/>
            <family val="2"/>
          </rPr>
          <t xml:space="preserve">Contrato antigo da UNIMED.
</t>
        </r>
        <r>
          <rPr>
            <sz val="9"/>
            <rFont val="Arial"/>
            <family val="2"/>
          </rPr>
          <t xml:space="preserve">Não permite mais a entrada de novos agregados.
o campo só deve ser preenchido por quem já tem dependente no contrato.
</t>
        </r>
      </text>
    </comment>
    <comment ref="D8" authorId="0">
      <text>
        <r>
          <rPr>
            <b/>
            <sz val="9"/>
            <rFont val="Arial"/>
            <family val="2"/>
          </rPr>
          <t>Outros dependentes:</t>
        </r>
        <r>
          <rPr>
            <sz val="9"/>
            <rFont val="Arial"/>
            <family val="2"/>
          </rPr>
          <t xml:space="preserve"> neto, sobrinho, irmão, filho maior (que não seja dependente econômico).
</t>
        </r>
      </text>
    </comment>
    <comment ref="D7" authorId="0">
      <text>
        <r>
          <rPr>
            <b/>
            <sz val="9"/>
            <rFont val="Arial"/>
            <family val="2"/>
          </rPr>
          <t>Dependente econômico:</t>
        </r>
        <r>
          <rPr>
            <sz val="9"/>
            <rFont val="Arial"/>
            <family val="2"/>
          </rPr>
          <t xml:space="preserve"> aqueles reconhecidos por lei (Cônjuge, companheiro, filho até 21 anos).</t>
        </r>
      </text>
    </comment>
    <comment ref="D6" authorId="0">
      <text>
        <r>
          <rPr>
            <b/>
            <sz val="9"/>
            <rFont val="Arial"/>
            <family val="2"/>
          </rPr>
          <t xml:space="preserve">Titular:
</t>
        </r>
        <r>
          <rPr>
            <sz val="9"/>
            <rFont val="Arial"/>
            <family val="2"/>
          </rPr>
          <t>Somente o próprio associado.</t>
        </r>
      </text>
    </comment>
  </commentList>
</comments>
</file>

<file path=xl/sharedStrings.xml><?xml version="1.0" encoding="utf-8"?>
<sst xmlns="http://schemas.openxmlformats.org/spreadsheetml/2006/main" count="124" uniqueCount="59">
  <si>
    <t>PLANOS DE SAÚDE - ASSEJERN</t>
  </si>
  <si>
    <t>UNIMED</t>
  </si>
  <si>
    <t>PREÇOS UNITÁRIOS</t>
  </si>
  <si>
    <t>UNIMED Agregado</t>
  </si>
  <si>
    <t>-</t>
  </si>
  <si>
    <t>Humana</t>
  </si>
  <si>
    <t>VARIAÇÃO DAS FAIXAS</t>
  </si>
  <si>
    <t>FAIXA ETÁRIA  ==&gt;&gt;&gt;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</si>
  <si>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</si>
  <si>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</si>
  <si>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</si>
  <si>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</si>
  <si>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</si>
  <si>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</si>
  <si>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</si>
  <si>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</si>
  <si>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</si>
  <si>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>59 mais</t>
  </si>
  <si>
    <t>7ª/1ª</t>
  </si>
  <si>
    <t>10ª/7ª</t>
  </si>
  <si>
    <t>10ª/1ª</t>
  </si>
  <si>
    <t>ENF</t>
  </si>
  <si>
    <t>Unimed</t>
  </si>
  <si>
    <t>Humana Sem Coparticipação</t>
  </si>
  <si>
    <t>Humana Com Coparticipação</t>
  </si>
  <si>
    <t>APTO</t>
  </si>
  <si>
    <t>ENF. = Quarto Coletivo = Enfermaria</t>
  </si>
  <si>
    <t>APTo. = Quarto Privativo = Apartamento</t>
  </si>
  <si>
    <t>PLANOS DE SAÚDE - ASSEJERN SIMULAÇÃO</t>
  </si>
  <si>
    <t>ATENÇÃO: O associado deverá informar a quantidade de titulares e dependentes econômico e outros dependentes, de acordo com a faixa etária nas celulas em branco abaixo</t>
  </si>
  <si>
    <t>FAIXA ETÁRIA ==&gt;&gt;&gt;</t>
  </si>
  <si>
    <t>TOTAL</t>
  </si>
  <si>
    <t>TRE - PCAS</t>
  </si>
  <si>
    <t>SERVDIOR</t>
  </si>
  <si>
    <t>Número de vidas &gt;&gt;&gt;</t>
  </si>
  <si>
    <t>Quantidade - Titular</t>
  </si>
  <si>
    <t>Quantidade - Dep. Econômico</t>
  </si>
  <si>
    <t>Quantidade - Outros Dependentes</t>
  </si>
  <si>
    <t>Quantidade - Agregado (Unimed)</t>
  </si>
  <si>
    <t>ENF = Quarto Coletivo = Enfermaria</t>
  </si>
  <si>
    <t>Valor TRE por Titular</t>
  </si>
  <si>
    <t>OBS.: Estes valores poderão variar a cada mês, para mais ou para menos, conforme o número de usuários, tendo em vista se tratar de dotação orçamentária fixa para qualquer quantidade de usuários mediante rateio.</t>
  </si>
  <si>
    <t>APTO = Quarto Privativo = Apartamento</t>
  </si>
  <si>
    <t>Valor TRE por Dep. Econ.</t>
  </si>
  <si>
    <t>PCAS</t>
  </si>
  <si>
    <t>TRE</t>
  </si>
  <si>
    <t>Titular e Dep. Econômico - 2021</t>
  </si>
  <si>
    <t>Agregados - 2021</t>
  </si>
  <si>
    <t>Tabela UNIMED reajustada em 01/02/2024</t>
  </si>
  <si>
    <t>Tabela HUMANA reaajustada em 01/042024</t>
  </si>
  <si>
    <t>Titular e Dep. Econômico - 2024</t>
  </si>
  <si>
    <t>Agregados - 2024</t>
  </si>
  <si>
    <t>Gold – Com obstetrícia – 2024</t>
  </si>
  <si>
    <t>Premium – Sem obstetrícia – 2024</t>
  </si>
  <si>
    <t>Premium – Com obstetrícia – 2024</t>
  </si>
  <si>
    <t>Nacional – Com obstetrícia – 2024</t>
  </si>
  <si>
    <t>Gold – Sem obstetrícia – 2024</t>
  </si>
  <si>
    <t>Platinum – Sem obstetrícia – 2024</t>
  </si>
  <si>
    <t>Platinum – Com obstetrícia – 2024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</si>
</sst>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#,##0.00\ ;\(#,##0.00\);\-#\ ;@\ "/>
    <numFmt numFmtId="171" formatCode="[$R$-416]\ #,##0.00;[Red]\-[$R$-416]\ #,##0.00"/>
    <numFmt numFmtId="172" formatCode="#,###.##000\ ;\(#,###.##000\);\-#\ ;@\ "/>
    <numFmt numFmtId="173" formatCode="#,##0.00_);[Red]\(#,##0.00\)"/>
    <numFmt numFmtId="174" formatCode="#,##0.0000\ ;\(#,##0.0000\);\-#\ ;@\ "/>
  </numFmts>
  <fonts count="65">
    <font>
      <sz val="11"/>
      <color indexed="8"/>
      <name val="Arial1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4"/>
      <color indexed="59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1"/>
      <family val="2"/>
    </font>
    <font>
      <sz val="14"/>
      <color indexed="8"/>
      <name val="Arial"/>
      <family val="2"/>
    </font>
    <font>
      <sz val="10"/>
      <color indexed="8"/>
      <name val="Arial Narrow"/>
      <family val="2"/>
    </font>
    <font>
      <sz val="14"/>
      <color indexed="59"/>
      <name val="Roboto"/>
      <family val="2"/>
    </font>
    <font>
      <b/>
      <sz val="12"/>
      <color indexed="8"/>
      <name val="Arial"/>
      <family val="2"/>
    </font>
    <font>
      <b/>
      <sz val="11"/>
      <color indexed="8"/>
      <name val="Arial1"/>
      <family val="2"/>
    </font>
    <font>
      <b/>
      <sz val="11"/>
      <color indexed="63"/>
      <name val="Arial1"/>
      <family val="2"/>
    </font>
    <font>
      <b/>
      <sz val="10"/>
      <color indexed="9"/>
      <name val="Arial1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6"/>
      <color indexed="8"/>
      <name val="Arial1"/>
      <family val="2"/>
    </font>
    <font>
      <sz val="11"/>
      <color indexed="10"/>
      <name val="Arial1"/>
      <family val="2"/>
    </font>
    <font>
      <b/>
      <i/>
      <u val="single"/>
      <sz val="11"/>
      <color indexed="8"/>
      <name val="Arial1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8"/>
      <name val="Arial1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>
        <color indexed="63"/>
      </bottom>
    </border>
    <border>
      <left style="double">
        <color indexed="8"/>
      </left>
      <right/>
      <top>
        <color indexed="63"/>
      </top>
      <bottom>
        <color indexed="63"/>
      </bottom>
    </border>
    <border>
      <left style="double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8" fillId="0" borderId="0" applyNumberFormat="0" applyBorder="0" applyProtection="0">
      <alignment horizontal="center" textRotation="9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17" fillId="0" borderId="0" applyFill="0" applyBorder="0" applyAlignment="0" applyProtection="0"/>
    <xf numFmtId="43" fontId="17" fillId="0" borderId="0" applyFill="0" applyBorder="0" applyAlignment="0" applyProtection="0"/>
    <xf numFmtId="0" fontId="53" fillId="30" borderId="0" applyNumberFormat="0" applyBorder="0" applyAlignment="0" applyProtection="0"/>
    <xf numFmtId="0" fontId="33" fillId="31" borderId="4" applyNumberFormat="0" applyFont="0" applyAlignment="0" applyProtection="0"/>
    <xf numFmtId="9" fontId="2" fillId="0" borderId="0" applyBorder="0" applyProtection="0">
      <alignment/>
    </xf>
    <xf numFmtId="0" fontId="20" fillId="0" borderId="0" applyNumberFormat="0" applyBorder="0" applyProtection="0">
      <alignment/>
    </xf>
    <xf numFmtId="171" fontId="20" fillId="0" borderId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17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18" fillId="0" borderId="0" applyNumberFormat="0" applyBorder="0" applyProtection="0">
      <alignment horizontal="center"/>
    </xf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170" fontId="2" fillId="0" borderId="0" applyBorder="0" applyProtection="0">
      <alignment/>
    </xf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2" fillId="0" borderId="11" xfId="0" applyFont="1" applyBorder="1" applyAlignment="1" applyProtection="1">
      <alignment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4" fontId="2" fillId="36" borderId="17" xfId="0" applyNumberFormat="1" applyFont="1" applyFill="1" applyBorder="1" applyAlignment="1" applyProtection="1">
      <alignment horizontal="right"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172" fontId="2" fillId="37" borderId="15" xfId="0" applyNumberFormat="1" applyFont="1" applyFill="1" applyBorder="1" applyAlignment="1" applyProtection="1">
      <alignment vertical="center" wrapText="1"/>
      <protection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172" fontId="2" fillId="38" borderId="15" xfId="0" applyNumberFormat="1" applyFont="1" applyFill="1" applyBorder="1" applyAlignment="1" applyProtection="1">
      <alignment vertical="center" wrapText="1"/>
      <protection/>
    </xf>
    <xf numFmtId="4" fontId="2" fillId="38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70" fontId="2" fillId="0" borderId="0" xfId="66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>
      <alignment horizontal="center" wrapText="1"/>
    </xf>
    <xf numFmtId="4" fontId="5" fillId="39" borderId="21" xfId="0" applyNumberFormat="1" applyFont="1" applyFill="1" applyBorder="1" applyAlignment="1">
      <alignment horizontal="right" vertical="center" wrapText="1"/>
    </xf>
    <xf numFmtId="4" fontId="5" fillId="39" borderId="22" xfId="0" applyNumberFormat="1" applyFont="1" applyFill="1" applyBorder="1" applyAlignment="1">
      <alignment horizontal="right" vertical="center" wrapText="1"/>
    </xf>
    <xf numFmtId="4" fontId="2" fillId="39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172" fontId="2" fillId="35" borderId="13" xfId="0" applyNumberFormat="1" applyFont="1" applyFill="1" applyBorder="1" applyAlignment="1" applyProtection="1">
      <alignment vertical="center" wrapText="1"/>
      <protection/>
    </xf>
    <xf numFmtId="4" fontId="2" fillId="35" borderId="23" xfId="0" applyNumberFormat="1" applyFont="1" applyFill="1" applyBorder="1" applyAlignment="1" applyProtection="1">
      <alignment horizontal="right" vertical="center" wrapText="1"/>
      <protection/>
    </xf>
    <xf numFmtId="170" fontId="2" fillId="35" borderId="15" xfId="0" applyNumberFormat="1" applyFont="1" applyFill="1" applyBorder="1" applyAlignment="1" applyProtection="1">
      <alignment vertical="center" wrapText="1"/>
      <protection/>
    </xf>
    <xf numFmtId="4" fontId="2" fillId="35" borderId="17" xfId="0" applyNumberFormat="1" applyFont="1" applyFill="1" applyBorder="1" applyAlignment="1" applyProtection="1">
      <alignment horizontal="right" vertical="center" wrapText="1"/>
      <protection/>
    </xf>
    <xf numFmtId="172" fontId="2" fillId="40" borderId="15" xfId="0" applyNumberFormat="1" applyFont="1" applyFill="1" applyBorder="1" applyAlignment="1" applyProtection="1">
      <alignment vertical="center" wrapText="1"/>
      <protection/>
    </xf>
    <xf numFmtId="4" fontId="2" fillId="40" borderId="17" xfId="0" applyNumberFormat="1" applyFont="1" applyFill="1" applyBorder="1" applyAlignment="1" applyProtection="1">
      <alignment horizontal="right" vertical="center" wrapText="1"/>
      <protection/>
    </xf>
    <xf numFmtId="172" fontId="2" fillId="35" borderId="24" xfId="0" applyNumberFormat="1" applyFont="1" applyFill="1" applyBorder="1" applyAlignment="1" applyProtection="1">
      <alignment vertical="center" wrapText="1"/>
      <protection/>
    </xf>
    <xf numFmtId="172" fontId="2" fillId="35" borderId="25" xfId="0" applyNumberFormat="1" applyFont="1" applyFill="1" applyBorder="1" applyAlignment="1" applyProtection="1">
      <alignment vertical="center" wrapText="1"/>
      <protection/>
    </xf>
    <xf numFmtId="4" fontId="2" fillId="35" borderId="26" xfId="0" applyNumberFormat="1" applyFont="1" applyFill="1" applyBorder="1" applyAlignment="1" applyProtection="1">
      <alignment horizontal="right" vertical="center" wrapText="1"/>
      <protection/>
    </xf>
    <xf numFmtId="4" fontId="2" fillId="40" borderId="27" xfId="0" applyNumberFormat="1" applyFont="1" applyFill="1" applyBorder="1" applyAlignment="1" applyProtection="1">
      <alignment horizontal="left" vertical="center" wrapText="1"/>
      <protection/>
    </xf>
    <xf numFmtId="4" fontId="2" fillId="40" borderId="28" xfId="0" applyNumberFormat="1" applyFont="1" applyFill="1" applyBorder="1" applyAlignment="1" applyProtection="1">
      <alignment horizontal="right" vertical="center" wrapText="1"/>
      <protection/>
    </xf>
    <xf numFmtId="4" fontId="2" fillId="40" borderId="29" xfId="0" applyNumberFormat="1" applyFont="1" applyFill="1" applyBorder="1" applyAlignment="1" applyProtection="1">
      <alignment horizontal="right" vertical="center" wrapText="1"/>
      <protection/>
    </xf>
    <xf numFmtId="4" fontId="5" fillId="39" borderId="30" xfId="0" applyNumberFormat="1" applyFont="1" applyFill="1" applyBorder="1" applyAlignment="1" applyProtection="1">
      <alignment horizontal="right" vertical="center" wrapText="1"/>
      <protection/>
    </xf>
    <xf numFmtId="4" fontId="2" fillId="35" borderId="22" xfId="0" applyNumberFormat="1" applyFont="1" applyFill="1" applyBorder="1" applyAlignment="1" applyProtection="1">
      <alignment horizontal="right" vertical="center" wrapText="1"/>
      <protection/>
    </xf>
    <xf numFmtId="4" fontId="5" fillId="39" borderId="31" xfId="0" applyNumberFormat="1" applyFont="1" applyFill="1" applyBorder="1" applyAlignment="1" applyProtection="1">
      <alignment horizontal="right" vertical="center" wrapText="1"/>
      <protection/>
    </xf>
    <xf numFmtId="4" fontId="5" fillId="39" borderId="32" xfId="0" applyNumberFormat="1" applyFont="1" applyFill="1" applyBorder="1" applyAlignment="1" applyProtection="1">
      <alignment horizontal="right" vertical="center" wrapText="1"/>
      <protection/>
    </xf>
    <xf numFmtId="4" fontId="2" fillId="39" borderId="32" xfId="0" applyNumberFormat="1" applyFont="1" applyFill="1" applyBorder="1" applyAlignment="1" applyProtection="1">
      <alignment horizontal="right" vertical="center" wrapText="1"/>
      <protection/>
    </xf>
    <xf numFmtId="4" fontId="5" fillId="39" borderId="33" xfId="0" applyNumberFormat="1" applyFont="1" applyFill="1" applyBorder="1" applyAlignment="1" applyProtection="1">
      <alignment horizontal="right" vertical="center" wrapText="1"/>
      <protection/>
    </xf>
    <xf numFmtId="4" fontId="5" fillId="39" borderId="13" xfId="0" applyNumberFormat="1" applyFont="1" applyFill="1" applyBorder="1" applyAlignment="1" applyProtection="1">
      <alignment horizontal="right" vertical="center" wrapText="1"/>
      <protection/>
    </xf>
    <xf numFmtId="4" fontId="5" fillId="39" borderId="15" xfId="0" applyNumberFormat="1" applyFont="1" applyFill="1" applyBorder="1" applyAlignment="1" applyProtection="1">
      <alignment horizontal="right" vertical="center" wrapText="1"/>
      <protection/>
    </xf>
    <xf numFmtId="4" fontId="5" fillId="39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9" fillId="41" borderId="22" xfId="0" applyFont="1" applyFill="1" applyBorder="1" applyAlignment="1">
      <alignment vertical="center"/>
    </xf>
    <xf numFmtId="0" fontId="9" fillId="41" borderId="26" xfId="0" applyFont="1" applyFill="1" applyBorder="1" applyAlignment="1">
      <alignment vertical="center"/>
    </xf>
    <xf numFmtId="0" fontId="10" fillId="34" borderId="8" xfId="0" applyFont="1" applyFill="1" applyBorder="1" applyAlignment="1">
      <alignment/>
    </xf>
    <xf numFmtId="0" fontId="11" fillId="0" borderId="0" xfId="0" applyFont="1" applyAlignment="1">
      <alignment/>
    </xf>
    <xf numFmtId="170" fontId="6" fillId="0" borderId="0" xfId="66" applyNumberFormat="1" applyFont="1" applyFill="1" applyBorder="1" applyAlignment="1" applyProtection="1">
      <alignment/>
      <protection/>
    </xf>
    <xf numFmtId="170" fontId="2" fillId="0" borderId="0" xfId="66" applyNumberFormat="1" applyFont="1" applyFill="1" applyBorder="1" applyAlignment="1" applyProtection="1">
      <alignment/>
      <protection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170" fontId="2" fillId="42" borderId="35" xfId="66" applyNumberFormat="1" applyFont="1" applyFill="1" applyBorder="1" applyAlignment="1" applyProtection="1">
      <alignment vertical="center" wrapText="1"/>
      <protection/>
    </xf>
    <xf numFmtId="170" fontId="2" fillId="42" borderId="36" xfId="0" applyNumberFormat="1" applyFont="1" applyFill="1" applyBorder="1" applyAlignment="1" applyProtection="1">
      <alignment vertical="center" wrapText="1"/>
      <protection/>
    </xf>
    <xf numFmtId="170" fontId="2" fillId="42" borderId="37" xfId="66" applyNumberFormat="1" applyFont="1" applyFill="1" applyBorder="1" applyAlignment="1" applyProtection="1">
      <alignment vertical="center" wrapText="1"/>
      <protection/>
    </xf>
    <xf numFmtId="170" fontId="2" fillId="42" borderId="38" xfId="0" applyNumberFormat="1" applyFont="1" applyFill="1" applyBorder="1" applyAlignment="1" applyProtection="1">
      <alignment vertical="center" wrapText="1"/>
      <protection/>
    </xf>
    <xf numFmtId="170" fontId="15" fillId="43" borderId="36" xfId="66" applyNumberFormat="1" applyFont="1" applyFill="1" applyBorder="1" applyAlignment="1" applyProtection="1">
      <alignment vertical="center" wrapText="1"/>
      <protection/>
    </xf>
    <xf numFmtId="170" fontId="63" fillId="43" borderId="36" xfId="0" applyNumberFormat="1" applyFont="1" applyFill="1" applyBorder="1" applyAlignment="1" applyProtection="1">
      <alignment vertical="center" wrapText="1"/>
      <protection/>
    </xf>
    <xf numFmtId="173" fontId="15" fillId="43" borderId="36" xfId="0" applyNumberFormat="1" applyFont="1" applyFill="1" applyBorder="1" applyAlignment="1" applyProtection="1">
      <alignment vertical="center" wrapText="1"/>
      <protection/>
    </xf>
    <xf numFmtId="170" fontId="15" fillId="43" borderId="36" xfId="0" applyNumberFormat="1" applyFont="1" applyFill="1" applyBorder="1" applyAlignment="1" applyProtection="1">
      <alignment vertical="center" wrapText="1"/>
      <protection/>
    </xf>
    <xf numFmtId="170" fontId="15" fillId="44" borderId="36" xfId="66" applyNumberFormat="1" applyFont="1" applyFill="1" applyBorder="1" applyAlignment="1" applyProtection="1">
      <alignment vertical="center" wrapText="1"/>
      <protection/>
    </xf>
    <xf numFmtId="170" fontId="15" fillId="44" borderId="36" xfId="0" applyNumberFormat="1" applyFont="1" applyFill="1" applyBorder="1" applyAlignment="1" applyProtection="1">
      <alignment vertical="center" wrapText="1"/>
      <protection/>
    </xf>
    <xf numFmtId="170" fontId="63" fillId="44" borderId="36" xfId="0" applyNumberFormat="1" applyFont="1" applyFill="1" applyBorder="1" applyAlignment="1" applyProtection="1">
      <alignment vertical="center" wrapText="1"/>
      <protection/>
    </xf>
    <xf numFmtId="173" fontId="15" fillId="44" borderId="36" xfId="0" applyNumberFormat="1" applyFont="1" applyFill="1" applyBorder="1" applyAlignment="1" applyProtection="1">
      <alignment vertical="center" wrapText="1"/>
      <protection/>
    </xf>
    <xf numFmtId="170" fontId="2" fillId="42" borderId="36" xfId="66" applyNumberFormat="1" applyFont="1" applyFill="1" applyBorder="1" applyAlignment="1" applyProtection="1">
      <alignment vertical="center" wrapText="1"/>
      <protection/>
    </xf>
    <xf numFmtId="170" fontId="15" fillId="45" borderId="36" xfId="66" applyNumberFormat="1" applyFont="1" applyFill="1" applyBorder="1" applyAlignment="1" applyProtection="1">
      <alignment vertical="center" wrapText="1"/>
      <protection/>
    </xf>
    <xf numFmtId="170" fontId="63" fillId="45" borderId="36" xfId="0" applyNumberFormat="1" applyFont="1" applyFill="1" applyBorder="1" applyAlignment="1" applyProtection="1">
      <alignment vertical="center" wrapText="1"/>
      <protection/>
    </xf>
    <xf numFmtId="173" fontId="15" fillId="45" borderId="36" xfId="0" applyNumberFormat="1" applyFont="1" applyFill="1" applyBorder="1" applyAlignment="1" applyProtection="1">
      <alignment vertical="center" wrapText="1"/>
      <protection/>
    </xf>
    <xf numFmtId="170" fontId="15" fillId="45" borderId="36" xfId="0" applyNumberFormat="1" applyFont="1" applyFill="1" applyBorder="1" applyAlignment="1" applyProtection="1">
      <alignment vertical="center" wrapText="1"/>
      <protection/>
    </xf>
    <xf numFmtId="170" fontId="5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0" fillId="0" borderId="0" xfId="0" applyFill="1" applyAlignment="1">
      <alignment/>
    </xf>
    <xf numFmtId="10" fontId="6" fillId="41" borderId="17" xfId="52" applyNumberFormat="1" applyFont="1" applyFill="1" applyBorder="1" applyAlignment="1" applyProtection="1">
      <alignment horizontal="center" vertical="center"/>
      <protection locked="0"/>
    </xf>
    <xf numFmtId="0" fontId="2" fillId="41" borderId="22" xfId="0" applyFont="1" applyFill="1" applyBorder="1" applyAlignment="1">
      <alignment horizontal="left" vertical="center"/>
    </xf>
    <xf numFmtId="0" fontId="2" fillId="41" borderId="39" xfId="0" applyFont="1" applyFill="1" applyBorder="1" applyAlignment="1">
      <alignment horizontal="left" vertical="center"/>
    </xf>
    <xf numFmtId="0" fontId="2" fillId="41" borderId="26" xfId="0" applyFont="1" applyFill="1" applyBorder="1" applyAlignment="1">
      <alignment horizontal="left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33" borderId="40" xfId="0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46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47" borderId="0" xfId="0" applyFont="1" applyFill="1" applyAlignment="1">
      <alignment/>
    </xf>
    <xf numFmtId="0" fontId="16" fillId="43" borderId="0" xfId="0" applyFont="1" applyFill="1" applyAlignment="1">
      <alignment/>
    </xf>
    <xf numFmtId="0" fontId="2" fillId="33" borderId="41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174" fontId="2" fillId="42" borderId="36" xfId="66" applyNumberFormat="1" applyFont="1" applyFill="1" applyBorder="1" applyAlignment="1" applyProtection="1">
      <alignment vertical="center" wrapText="1"/>
      <protection/>
    </xf>
    <xf numFmtId="174" fontId="15" fillId="43" borderId="36" xfId="66" applyNumberFormat="1" applyFont="1" applyFill="1" applyBorder="1" applyAlignment="1" applyProtection="1">
      <alignment vertical="center" wrapText="1"/>
      <protection/>
    </xf>
    <xf numFmtId="174" fontId="15" fillId="44" borderId="36" xfId="66" applyNumberFormat="1" applyFont="1" applyFill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44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45" xfId="0" applyFont="1" applyFill="1" applyBorder="1" applyAlignment="1" applyProtection="1">
      <alignment horizontal="center" vertical="center" wrapText="1"/>
      <protection locked="0"/>
    </xf>
    <xf numFmtId="0" fontId="6" fillId="34" borderId="46" xfId="0" applyFont="1" applyFill="1" applyBorder="1" applyAlignment="1" applyProtection="1">
      <alignment horizontal="center" vertical="center" wrapText="1"/>
      <protection locked="0"/>
    </xf>
    <xf numFmtId="0" fontId="6" fillId="34" borderId="4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4" fontId="6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horizontal="center" wrapText="1"/>
      <protection/>
    </xf>
    <xf numFmtId="0" fontId="5" fillId="39" borderId="48" xfId="0" applyNumberFormat="1" applyFont="1" applyFill="1" applyBorder="1" applyAlignment="1" applyProtection="1">
      <alignment horizontal="center" vertical="center" wrapText="1"/>
      <protection/>
    </xf>
    <xf numFmtId="0" fontId="5" fillId="39" borderId="49" xfId="0" applyNumberFormat="1" applyFont="1" applyFill="1" applyBorder="1" applyAlignment="1" applyProtection="1">
      <alignment horizontal="center" vertical="center" wrapText="1"/>
      <protection/>
    </xf>
    <xf numFmtId="0" fontId="5" fillId="39" borderId="50" xfId="0" applyNumberFormat="1" applyFont="1" applyFill="1" applyBorder="1" applyAlignment="1" applyProtection="1">
      <alignment horizontal="center" vertical="center" wrapText="1"/>
      <protection/>
    </xf>
    <xf numFmtId="0" fontId="13" fillId="42" borderId="51" xfId="0" applyFont="1" applyFill="1" applyBorder="1" applyAlignment="1">
      <alignment horizontal="center" vertical="center"/>
    </xf>
    <xf numFmtId="0" fontId="16" fillId="43" borderId="52" xfId="0" applyFont="1" applyFill="1" applyBorder="1" applyAlignment="1">
      <alignment horizontal="center" vertical="center" wrapText="1"/>
    </xf>
    <xf numFmtId="0" fontId="16" fillId="43" borderId="53" xfId="0" applyFont="1" applyFill="1" applyBorder="1" applyAlignment="1">
      <alignment horizontal="center" vertical="center" wrapText="1"/>
    </xf>
    <xf numFmtId="0" fontId="16" fillId="44" borderId="54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 vertical="center" wrapText="1"/>
    </xf>
    <xf numFmtId="0" fontId="12" fillId="48" borderId="55" xfId="0" applyFont="1" applyFill="1" applyBorder="1" applyAlignment="1">
      <alignment horizontal="center" vertical="center"/>
    </xf>
    <xf numFmtId="0" fontId="12" fillId="39" borderId="55" xfId="0" applyFont="1" applyFill="1" applyBorder="1" applyAlignment="1">
      <alignment horizontal="center" vertical="center"/>
    </xf>
    <xf numFmtId="0" fontId="13" fillId="42" borderId="56" xfId="0" applyFont="1" applyFill="1" applyBorder="1" applyAlignment="1">
      <alignment horizontal="center" vertical="center"/>
    </xf>
    <xf numFmtId="0" fontId="14" fillId="43" borderId="51" xfId="0" applyFont="1" applyFill="1" applyBorder="1" applyAlignment="1">
      <alignment horizontal="center" vertical="center" wrapText="1"/>
    </xf>
    <xf numFmtId="0" fontId="14" fillId="44" borderId="22" xfId="0" applyFont="1" applyFill="1" applyBorder="1" applyAlignment="1">
      <alignment horizontal="center" vertical="center" wrapText="1"/>
    </xf>
    <xf numFmtId="0" fontId="7" fillId="49" borderId="57" xfId="0" applyFont="1" applyFill="1" applyBorder="1" applyAlignment="1" applyProtection="1">
      <alignment horizontal="center" vertical="center" wrapText="1"/>
      <protection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40" borderId="32" xfId="0" applyFont="1" applyFill="1" applyBorder="1" applyAlignment="1" applyProtection="1">
      <alignment horizontal="center" vertical="center" wrapText="1"/>
      <protection/>
    </xf>
    <xf numFmtId="0" fontId="5" fillId="37" borderId="58" xfId="0" applyFont="1" applyFill="1" applyBorder="1" applyAlignment="1" applyProtection="1">
      <alignment horizontal="center" vertical="center" wrapText="1"/>
      <protection/>
    </xf>
    <xf numFmtId="0" fontId="5" fillId="37" borderId="59" xfId="0" applyFont="1" applyFill="1" applyBorder="1" applyAlignment="1" applyProtection="1">
      <alignment horizontal="center" vertical="center" wrapText="1"/>
      <protection/>
    </xf>
    <xf numFmtId="0" fontId="5" fillId="37" borderId="30" xfId="0" applyFont="1" applyFill="1" applyBorder="1" applyAlignment="1" applyProtection="1">
      <alignment horizontal="center" vertical="center" wrapText="1"/>
      <protection/>
    </xf>
    <xf numFmtId="0" fontId="5" fillId="40" borderId="58" xfId="0" applyFont="1" applyFill="1" applyBorder="1" applyAlignment="1" applyProtection="1">
      <alignment horizontal="center" vertical="center" wrapText="1"/>
      <protection/>
    </xf>
    <xf numFmtId="0" fontId="5" fillId="40" borderId="59" xfId="0" applyFont="1" applyFill="1" applyBorder="1" applyAlignment="1" applyProtection="1">
      <alignment horizontal="center" vertical="center" wrapText="1"/>
      <protection/>
    </xf>
    <xf numFmtId="0" fontId="5" fillId="40" borderId="60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textRotation="90" wrapText="1"/>
      <protection/>
    </xf>
    <xf numFmtId="0" fontId="5" fillId="39" borderId="17" xfId="0" applyFont="1" applyFill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8" fillId="50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wrapText="1"/>
      <protection/>
    </xf>
    <xf numFmtId="0" fontId="5" fillId="39" borderId="17" xfId="0" applyFont="1" applyFill="1" applyBorder="1" applyAlignment="1" applyProtection="1">
      <alignment vertical="center" wrapText="1"/>
      <protection/>
    </xf>
    <xf numFmtId="0" fontId="7" fillId="48" borderId="57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vertical="center" wrapText="1"/>
      <protection locked="0"/>
    </xf>
    <xf numFmtId="0" fontId="5" fillId="33" borderId="62" xfId="0" applyFont="1" applyFill="1" applyBorder="1" applyAlignment="1">
      <alignment horizontal="center" vertical="center" wrapText="1"/>
    </xf>
    <xf numFmtId="0" fontId="4" fillId="50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eading1" xfId="45"/>
    <cellStyle name="Hyperlink" xfId="46"/>
    <cellStyle name="Followed Hyperlink" xfId="47"/>
    <cellStyle name="Currency" xfId="48"/>
    <cellStyle name="Currency [0]" xfId="49"/>
    <cellStyle name="Neutro" xfId="50"/>
    <cellStyle name="Nota" xfId="51"/>
    <cellStyle name="Percent" xfId="52"/>
    <cellStyle name="Result" xfId="53"/>
    <cellStyle name="Result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2">
    <dxf>
      <font>
        <b val="0"/>
        <i val="0"/>
        <u val="none"/>
        <strike val="0"/>
        <sz val="11"/>
        <name val="Ari"/>
        <color rgb="FF9C0006"/>
      </font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169E1"/>
      <rgbColor rgb="0033CCCC"/>
      <rgbColor rgb="0099CC00"/>
      <rgbColor rgb="00FFCC00"/>
      <rgbColor rgb="00FF9900"/>
      <rgbColor rgb="00FF6600"/>
      <rgbColor rgb="004682B4"/>
      <rgbColor rgb="00AFD09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="90" zoomScaleNormal="90" workbookViewId="0" topLeftCell="A1">
      <selection activeCell="E10" sqref="E10"/>
    </sheetView>
  </sheetViews>
  <sheetFormatPr defaultColWidth="8.3984375" defaultRowHeight="14.25"/>
  <cols>
    <col min="1" max="1" width="2" style="1" customWidth="1"/>
    <col min="2" max="2" width="7.69921875" style="1" customWidth="1"/>
    <col min="3" max="3" width="14.69921875" style="56" customWidth="1"/>
    <col min="4" max="4" width="31" style="1" customWidth="1"/>
    <col min="5" max="14" width="9.8984375" style="1" customWidth="1"/>
    <col min="15" max="15" width="10.59765625" style="1" hidden="1" customWidth="1"/>
    <col min="16" max="16" width="2.09765625" style="57" customWidth="1"/>
    <col min="17" max="19" width="7.5" style="1" customWidth="1"/>
    <col min="20" max="16384" width="8.3984375" style="1" customWidth="1"/>
  </cols>
  <sheetData>
    <row r="1" spans="2:19" ht="9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 s="87"/>
      <c r="Q1"/>
      <c r="R1"/>
      <c r="S1"/>
    </row>
    <row r="2" spans="2:19" ht="15.75" customHeight="1">
      <c r="B2" s="58" t="s">
        <v>0</v>
      </c>
      <c r="C2" s="59"/>
      <c r="D2" s="56"/>
      <c r="E2"/>
      <c r="F2"/>
      <c r="G2" s="60" t="s">
        <v>1</v>
      </c>
      <c r="H2" s="61"/>
      <c r="I2" s="88">
        <v>0.05</v>
      </c>
      <c r="J2" s="141" t="s">
        <v>48</v>
      </c>
      <c r="K2" s="141"/>
      <c r="L2" s="141"/>
      <c r="M2" s="141"/>
      <c r="N2"/>
      <c r="O2" s="1">
        <f>I2*100</f>
        <v>5</v>
      </c>
      <c r="P2" s="87"/>
      <c r="Q2"/>
      <c r="R2"/>
      <c r="S2"/>
    </row>
    <row r="3" spans="2:19" ht="15.75" customHeight="1">
      <c r="B3" s="62" t="s">
        <v>2</v>
      </c>
      <c r="C3" s="59"/>
      <c r="D3" s="56"/>
      <c r="E3"/>
      <c r="F3"/>
      <c r="G3" s="60" t="s">
        <v>3</v>
      </c>
      <c r="H3" s="61"/>
      <c r="I3" s="88" t="s">
        <v>4</v>
      </c>
      <c r="J3" s="141"/>
      <c r="K3" s="141"/>
      <c r="L3" s="141"/>
      <c r="M3" s="141"/>
      <c r="N3"/>
      <c r="O3"/>
      <c r="P3" s="87"/>
      <c r="Q3"/>
      <c r="R3"/>
      <c r="S3"/>
    </row>
    <row r="4" spans="2:19" ht="15.75" customHeight="1">
      <c r="B4" s="63"/>
      <c r="C4" s="59"/>
      <c r="D4" s="56"/>
      <c r="E4"/>
      <c r="F4"/>
      <c r="G4" s="60" t="s">
        <v>5</v>
      </c>
      <c r="H4" s="61"/>
      <c r="I4" s="88">
        <v>0.15</v>
      </c>
      <c r="J4" s="89" t="s">
        <v>49</v>
      </c>
      <c r="K4" s="90"/>
      <c r="L4" s="90"/>
      <c r="M4" s="91"/>
      <c r="N4"/>
      <c r="O4" s="1">
        <f>I4*100</f>
        <v>15</v>
      </c>
      <c r="P4" s="87"/>
      <c r="Q4"/>
      <c r="R4"/>
      <c r="S4"/>
    </row>
    <row r="5" spans="2:19" ht="15.75" customHeight="1">
      <c r="B5"/>
      <c r="C5"/>
      <c r="D5" s="56"/>
      <c r="E5" s="64"/>
      <c r="F5" s="64"/>
      <c r="G5" s="64"/>
      <c r="H5" s="64"/>
      <c r="I5" s="64"/>
      <c r="J5" s="64"/>
      <c r="K5" s="64"/>
      <c r="L5" s="64"/>
      <c r="M5" s="64"/>
      <c r="N5" s="64"/>
      <c r="O5" s="92">
        <f>I5*100</f>
        <v>0</v>
      </c>
      <c r="P5" s="87"/>
      <c r="Q5" s="142" t="s">
        <v>6</v>
      </c>
      <c r="R5" s="142"/>
      <c r="S5" s="142"/>
    </row>
    <row r="6" spans="2:19" ht="14.25">
      <c r="B6"/>
      <c r="C6"/>
      <c r="D6" s="56"/>
      <c r="E6" s="65"/>
      <c r="F6" s="65"/>
      <c r="J6" s="93"/>
      <c r="K6" s="65"/>
      <c r="L6" s="65"/>
      <c r="M6" s="65"/>
      <c r="N6" s="65"/>
      <c r="O6" s="92"/>
      <c r="P6" s="87"/>
      <c r="Q6"/>
      <c r="R6"/>
      <c r="S6"/>
    </row>
    <row r="7" spans="2:19" ht="15" customHeight="1">
      <c r="B7" s="143" t="s">
        <v>7</v>
      </c>
      <c r="C7" s="143"/>
      <c r="D7" s="143"/>
      <c r="E7" s="66" t="s">
        <v>8</v>
      </c>
      <c r="F7" s="67" t="s">
        <v>9</v>
      </c>
      <c r="G7" s="67" t="s">
        <v>10</v>
      </c>
      <c r="H7" s="67" t="s">
        <v>11</v>
      </c>
      <c r="I7" s="67" t="s">
        <v>12</v>
      </c>
      <c r="J7" s="67" t="s">
        <v>13</v>
      </c>
      <c r="K7" s="67" t="s">
        <v>14</v>
      </c>
      <c r="L7" s="67" t="s">
        <v>15</v>
      </c>
      <c r="M7" s="67" t="s">
        <v>16</v>
      </c>
      <c r="N7" s="94" t="s">
        <v>17</v>
      </c>
      <c r="O7"/>
      <c r="P7" s="87"/>
      <c r="Q7" s="101" t="s">
        <v>18</v>
      </c>
      <c r="R7" s="102" t="s">
        <v>19</v>
      </c>
      <c r="S7" s="103" t="s">
        <v>20</v>
      </c>
    </row>
    <row r="8" spans="2:19" ht="21.75" customHeight="1">
      <c r="B8" s="144" t="s">
        <v>21</v>
      </c>
      <c r="C8" s="146" t="s">
        <v>22</v>
      </c>
      <c r="D8" s="68" t="s">
        <v>50</v>
      </c>
      <c r="E8" s="69">
        <v>304.10925895874993</v>
      </c>
      <c r="F8" s="69">
        <v>365.09321711625</v>
      </c>
      <c r="G8" s="69">
        <v>365.09321711625</v>
      </c>
      <c r="H8" s="69">
        <v>457.33402241625</v>
      </c>
      <c r="I8" s="69">
        <v>457.33402241625</v>
      </c>
      <c r="J8" s="69">
        <v>593.3549624099999</v>
      </c>
      <c r="K8" s="69">
        <v>593.3549624099999</v>
      </c>
      <c r="L8" s="69">
        <v>682.2394809824999</v>
      </c>
      <c r="M8" s="69">
        <v>784.59481023</v>
      </c>
      <c r="N8" s="69">
        <v>902.25891669375</v>
      </c>
      <c r="O8" s="95"/>
      <c r="P8" s="96"/>
      <c r="Q8" s="104">
        <f>K8/E8</f>
        <v>1.9511242914523819</v>
      </c>
      <c r="R8" s="104">
        <f>N8/K8</f>
        <v>1.5206056641526862</v>
      </c>
      <c r="S8" s="104">
        <f>N8/E8</f>
        <v>2.9668906490483886</v>
      </c>
    </row>
    <row r="9" spans="2:19" ht="21.75" customHeight="1">
      <c r="B9" s="144"/>
      <c r="C9" s="146"/>
      <c r="D9" s="70" t="s">
        <v>51</v>
      </c>
      <c r="E9" s="71">
        <v>481.43912588268006</v>
      </c>
      <c r="F9" s="71">
        <v>543.8020376862676</v>
      </c>
      <c r="G9" s="71">
        <v>622.37802993828</v>
      </c>
      <c r="H9" s="71">
        <v>725.0949159918449</v>
      </c>
      <c r="I9" s="71">
        <v>744.0782629420875</v>
      </c>
      <c r="J9" s="71">
        <v>881.914979163855</v>
      </c>
      <c r="K9" s="71">
        <v>1146.25202149857</v>
      </c>
      <c r="L9" s="71">
        <v>1680.0198219939227</v>
      </c>
      <c r="M9" s="71">
        <v>1795.6433413808397</v>
      </c>
      <c r="N9" s="71">
        <v>2689.5968519327776</v>
      </c>
      <c r="O9" s="95"/>
      <c r="P9" s="96"/>
      <c r="Q9" s="104">
        <f>K9/E9</f>
        <v>2.380886720407297</v>
      </c>
      <c r="R9" s="104">
        <f>N9/K9</f>
        <v>2.3464271394841183</v>
      </c>
      <c r="S9" s="104">
        <f>N9/E9</f>
        <v>5.586577216801017</v>
      </c>
    </row>
    <row r="10" spans="2:23" ht="21.75" customHeight="1">
      <c r="B10" s="144"/>
      <c r="C10" s="147" t="s">
        <v>23</v>
      </c>
      <c r="D10" s="72" t="s">
        <v>52</v>
      </c>
      <c r="E10" s="73">
        <v>203.591768345</v>
      </c>
      <c r="F10" s="74">
        <v>223.94670751</v>
      </c>
      <c r="G10" s="75">
        <v>250.95478779</v>
      </c>
      <c r="H10" s="75">
        <v>286.113319075</v>
      </c>
      <c r="I10" s="75">
        <v>344.46602809000007</v>
      </c>
      <c r="J10" s="75">
        <v>419.9247963199999</v>
      </c>
      <c r="K10" s="75">
        <v>524.0584615</v>
      </c>
      <c r="L10" s="75">
        <v>679.18541633</v>
      </c>
      <c r="M10" s="75">
        <v>899.9114950200001</v>
      </c>
      <c r="N10" s="75">
        <v>1206.7893946450001</v>
      </c>
      <c r="O10" s="97"/>
      <c r="P10" s="98"/>
      <c r="Q10" s="105">
        <f aca="true" t="shared" si="0" ref="Q10:Q15">K10/E10</f>
        <v>2.5740650801359886</v>
      </c>
      <c r="R10" s="105">
        <f aca="true" t="shared" si="1" ref="R10:R15">N10/K10</f>
        <v>2.3027762803234504</v>
      </c>
      <c r="S10" s="105">
        <f aca="true" t="shared" si="2" ref="S10:S15">N10/E10</f>
        <v>5.927496010546036</v>
      </c>
      <c r="U10"/>
      <c r="V10"/>
      <c r="W10"/>
    </row>
    <row r="11" spans="2:19" ht="21.75" customHeight="1">
      <c r="B11" s="144"/>
      <c r="C11" s="147"/>
      <c r="D11" s="72" t="s">
        <v>53</v>
      </c>
      <c r="E11" s="73">
        <v>236.95635287499996</v>
      </c>
      <c r="F11" s="74">
        <v>270.462193055</v>
      </c>
      <c r="G11" s="75">
        <v>305.352338605</v>
      </c>
      <c r="H11" s="75">
        <v>344.8897950400001</v>
      </c>
      <c r="I11" s="75">
        <v>401.29317608499997</v>
      </c>
      <c r="J11" s="75">
        <v>477.69835716999995</v>
      </c>
      <c r="K11" s="75">
        <v>595.70332718</v>
      </c>
      <c r="L11" s="75">
        <v>750.0533759350001</v>
      </c>
      <c r="M11" s="75">
        <v>985.7808046550001</v>
      </c>
      <c r="N11" s="75">
        <v>1394.3910234100001</v>
      </c>
      <c r="O11" s="97"/>
      <c r="P11" s="98"/>
      <c r="Q11" s="105">
        <f t="shared" si="0"/>
        <v>2.51397913561848</v>
      </c>
      <c r="R11" s="105">
        <f t="shared" si="1"/>
        <v>2.3407474153466756</v>
      </c>
      <c r="S11" s="105">
        <f t="shared" si="2"/>
        <v>5.884590163934428</v>
      </c>
    </row>
    <row r="12" spans="2:19" ht="21.75" customHeight="1">
      <c r="B12" s="144"/>
      <c r="C12" s="147"/>
      <c r="D12" s="72" t="s">
        <v>54</v>
      </c>
      <c r="E12" s="73">
        <v>254.66981138499997</v>
      </c>
      <c r="F12" s="74">
        <v>290.67587657</v>
      </c>
      <c r="G12" s="75">
        <v>328.16512608</v>
      </c>
      <c r="H12" s="75">
        <v>370.6548256</v>
      </c>
      <c r="I12" s="75">
        <v>431.25349945000005</v>
      </c>
      <c r="J12" s="75">
        <v>513.365408795</v>
      </c>
      <c r="K12" s="75">
        <v>640.1706058</v>
      </c>
      <c r="L12" s="75">
        <v>806.0329900300002</v>
      </c>
      <c r="M12" s="75">
        <v>1059.38912387</v>
      </c>
      <c r="N12" s="75">
        <v>1498.4964374599997</v>
      </c>
      <c r="O12" s="97"/>
      <c r="P12" s="98"/>
      <c r="Q12" s="105">
        <f t="shared" si="0"/>
        <v>2.5137278828553997</v>
      </c>
      <c r="R12" s="105">
        <f t="shared" si="1"/>
        <v>2.3407766990291257</v>
      </c>
      <c r="S12" s="105">
        <f t="shared" si="2"/>
        <v>5.884075655887735</v>
      </c>
    </row>
    <row r="13" spans="2:19" ht="21.75" customHeight="1">
      <c r="B13" s="144"/>
      <c r="C13" s="147"/>
      <c r="D13" s="72" t="s">
        <v>55</v>
      </c>
      <c r="E13" s="73">
        <v>256.308376925</v>
      </c>
      <c r="F13" s="74">
        <v>292.54045114999997</v>
      </c>
      <c r="G13" s="75">
        <v>330.28396082999996</v>
      </c>
      <c r="H13" s="75">
        <v>373.05617165</v>
      </c>
      <c r="I13" s="75">
        <v>434.03623575499995</v>
      </c>
      <c r="J13" s="75">
        <v>516.68491657</v>
      </c>
      <c r="K13" s="75">
        <v>644.309396345</v>
      </c>
      <c r="L13" s="75">
        <v>811.2453235149999</v>
      </c>
      <c r="M13" s="75">
        <v>1066.22589733</v>
      </c>
      <c r="N13" s="75">
        <v>1508.172449485</v>
      </c>
      <c r="O13" s="97"/>
      <c r="P13" s="98"/>
      <c r="Q13" s="105">
        <f t="shared" si="0"/>
        <v>2.513805456048498</v>
      </c>
      <c r="R13" s="105">
        <f t="shared" si="1"/>
        <v>2.340758117203429</v>
      </c>
      <c r="S13" s="105">
        <f t="shared" si="2"/>
        <v>5.88421052631579</v>
      </c>
    </row>
    <row r="14" spans="2:19" ht="21.75" customHeight="1">
      <c r="B14" s="144"/>
      <c r="C14" s="148" t="s">
        <v>24</v>
      </c>
      <c r="D14" s="76" t="s">
        <v>56</v>
      </c>
      <c r="E14" s="77">
        <v>158.672471645</v>
      </c>
      <c r="F14" s="77">
        <v>174.53548114</v>
      </c>
      <c r="G14" s="77">
        <v>195.596698555</v>
      </c>
      <c r="H14" s="77">
        <v>223.000294655</v>
      </c>
      <c r="I14" s="77">
        <v>268.49873952</v>
      </c>
      <c r="J14" s="77">
        <v>327.28934104999996</v>
      </c>
      <c r="K14" s="77">
        <v>408.468963105</v>
      </c>
      <c r="L14" s="77">
        <v>529.3696739399999</v>
      </c>
      <c r="M14" s="77">
        <v>701.404930075</v>
      </c>
      <c r="N14" s="77">
        <v>940.5789966550001</v>
      </c>
      <c r="O14" s="99"/>
      <c r="P14" s="98"/>
      <c r="Q14" s="106">
        <f t="shared" si="0"/>
        <v>2.5742900382800675</v>
      </c>
      <c r="R14" s="106">
        <f t="shared" si="1"/>
        <v>2.302693917073002</v>
      </c>
      <c r="S14" s="106">
        <f t="shared" si="2"/>
        <v>5.9278020119291375</v>
      </c>
    </row>
    <row r="15" spans="2:19" ht="21.75" customHeight="1">
      <c r="B15" s="144"/>
      <c r="C15" s="148"/>
      <c r="D15" s="76" t="s">
        <v>52</v>
      </c>
      <c r="E15" s="78">
        <v>171.583238055</v>
      </c>
      <c r="F15" s="77">
        <v>188.74579953</v>
      </c>
      <c r="G15" s="77">
        <v>211.502084745</v>
      </c>
      <c r="H15" s="77">
        <v>241.13752011499997</v>
      </c>
      <c r="I15" s="77">
        <v>290.33686301</v>
      </c>
      <c r="J15" s="77">
        <v>353.916031075</v>
      </c>
      <c r="K15" s="77">
        <v>441.692291985</v>
      </c>
      <c r="L15" s="77">
        <v>572.42439606</v>
      </c>
      <c r="M15" s="77">
        <v>758.4580871100001</v>
      </c>
      <c r="N15" s="77">
        <v>1017.09718226</v>
      </c>
      <c r="O15" s="99"/>
      <c r="P15" s="98"/>
      <c r="Q15" s="106">
        <f t="shared" si="0"/>
        <v>2.5742158557668557</v>
      </c>
      <c r="R15" s="106">
        <f t="shared" si="1"/>
        <v>2.3027279414116215</v>
      </c>
      <c r="S15" s="106">
        <f t="shared" si="2"/>
        <v>5.927718778299168</v>
      </c>
    </row>
    <row r="16" spans="2:19" ht="21.75" customHeight="1">
      <c r="B16" s="144"/>
      <c r="C16" s="148"/>
      <c r="D16" s="76" t="s">
        <v>57</v>
      </c>
      <c r="E16" s="78">
        <v>188.91530631</v>
      </c>
      <c r="F16" s="77">
        <v>215.62674972500002</v>
      </c>
      <c r="G16" s="77">
        <v>243.43998721000003</v>
      </c>
      <c r="H16" s="77">
        <v>274.96824829</v>
      </c>
      <c r="I16" s="77">
        <v>319.929921685</v>
      </c>
      <c r="J16" s="77">
        <v>380.85348353</v>
      </c>
      <c r="K16" s="77">
        <v>474.9297464300001</v>
      </c>
      <c r="L16" s="77">
        <v>597.9634175799999</v>
      </c>
      <c r="M16" s="77">
        <v>785.91818547</v>
      </c>
      <c r="N16" s="77">
        <v>1111.6819655</v>
      </c>
      <c r="O16" s="99"/>
      <c r="P16" s="98"/>
      <c r="Q16" s="106">
        <f aca="true" t="shared" si="3" ref="Q16:Q29">K16/E16</f>
        <v>2.513982353820847</v>
      </c>
      <c r="R16" s="106">
        <f aca="true" t="shared" si="4" ref="R16:R29">N16/K16</f>
        <v>2.3407292843971206</v>
      </c>
      <c r="S16" s="106">
        <f aca="true" t="shared" si="5" ref="S16:S29">N16/E16</f>
        <v>5.884552116046059</v>
      </c>
    </row>
    <row r="17" spans="2:26" ht="21.75" customHeight="1">
      <c r="B17" s="144"/>
      <c r="C17" s="148"/>
      <c r="D17" s="76" t="s">
        <v>58</v>
      </c>
      <c r="E17" s="78">
        <v>205.96486326500002</v>
      </c>
      <c r="F17" s="79">
        <v>235.09177829500004</v>
      </c>
      <c r="G17" s="77">
        <v>265.41936634999996</v>
      </c>
      <c r="H17" s="77">
        <v>299.78686599499997</v>
      </c>
      <c r="I17" s="77">
        <v>348.81670211000005</v>
      </c>
      <c r="J17" s="77">
        <v>415.22098317499996</v>
      </c>
      <c r="K17" s="77">
        <v>517.78671064</v>
      </c>
      <c r="L17" s="77">
        <v>651.95132701</v>
      </c>
      <c r="M17" s="77">
        <v>856.8708984650001</v>
      </c>
      <c r="N17" s="77">
        <v>1212.044104825</v>
      </c>
      <c r="O17" s="99"/>
      <c r="P17" s="98"/>
      <c r="Q17" s="106">
        <f t="shared" si="3"/>
        <v>2.5139565187572868</v>
      </c>
      <c r="R17" s="106">
        <f t="shared" si="4"/>
        <v>2.340817328677433</v>
      </c>
      <c r="S17" s="106">
        <f t="shared" si="5"/>
        <v>5.884712982648652</v>
      </c>
      <c r="W17"/>
      <c r="X17"/>
      <c r="Y17"/>
      <c r="Z17"/>
    </row>
    <row r="18" spans="2:19" ht="21.75" customHeight="1">
      <c r="B18" s="144"/>
      <c r="C18" s="148"/>
      <c r="D18" s="76" t="s">
        <v>55</v>
      </c>
      <c r="E18" s="78">
        <v>209.25611991</v>
      </c>
      <c r="F18" s="79">
        <v>238.83505302000003</v>
      </c>
      <c r="G18" s="77">
        <v>269.64291028499997</v>
      </c>
      <c r="H18" s="77">
        <v>304.561306965</v>
      </c>
      <c r="I18" s="77">
        <v>354.368049155</v>
      </c>
      <c r="J18" s="77">
        <v>421.831747595</v>
      </c>
      <c r="K18" s="77">
        <v>526.0219150349999</v>
      </c>
      <c r="L18" s="77">
        <v>662.3336172850001</v>
      </c>
      <c r="M18" s="77">
        <v>870.487943125</v>
      </c>
      <c r="N18" s="77">
        <v>1231.32550105</v>
      </c>
      <c r="O18" s="99"/>
      <c r="P18" s="98"/>
      <c r="Q18" s="106">
        <f t="shared" si="3"/>
        <v>2.513770757391656</v>
      </c>
      <c r="R18" s="106">
        <f t="shared" si="4"/>
        <v>2.340825478664841</v>
      </c>
      <c r="S18" s="106">
        <f t="shared" si="5"/>
        <v>5.884298636425004</v>
      </c>
    </row>
    <row r="19" spans="2:19" ht="21.75" customHeight="1">
      <c r="B19" s="145" t="s">
        <v>25</v>
      </c>
      <c r="C19" s="137" t="s">
        <v>22</v>
      </c>
      <c r="D19" s="80" t="s">
        <v>50</v>
      </c>
      <c r="E19" s="69">
        <v>442.48188285</v>
      </c>
      <c r="F19" s="69">
        <v>530.78418841875</v>
      </c>
      <c r="G19" s="69">
        <v>530.78418841875</v>
      </c>
      <c r="H19" s="69">
        <v>665.0584894012501</v>
      </c>
      <c r="I19" s="69">
        <v>665.0584894012501</v>
      </c>
      <c r="J19" s="69">
        <v>866.4585249337499</v>
      </c>
      <c r="K19" s="69">
        <v>866.4585249337499</v>
      </c>
      <c r="L19" s="69">
        <v>996.44043200625</v>
      </c>
      <c r="M19" s="69">
        <v>1145.96643049875</v>
      </c>
      <c r="N19" s="69">
        <v>1317.8220100762499</v>
      </c>
      <c r="O19" s="95"/>
      <c r="P19" s="96"/>
      <c r="Q19" s="104">
        <f t="shared" si="3"/>
        <v>1.9581785345717233</v>
      </c>
      <c r="R19" s="104">
        <f t="shared" si="4"/>
        <v>1.5209291295010474</v>
      </c>
      <c r="S19" s="104">
        <f t="shared" si="5"/>
        <v>2.9782507739938078</v>
      </c>
    </row>
    <row r="20" spans="2:19" ht="21.75" customHeight="1">
      <c r="B20" s="145"/>
      <c r="C20" s="137"/>
      <c r="D20" s="80" t="s">
        <v>51</v>
      </c>
      <c r="E20" s="69">
        <v>671.6172829221977</v>
      </c>
      <c r="F20" s="69">
        <v>789.028071019965</v>
      </c>
      <c r="G20" s="69">
        <v>904.8813820982775</v>
      </c>
      <c r="H20" s="69">
        <v>1054.64173386243</v>
      </c>
      <c r="I20" s="69">
        <v>1082.16567200952</v>
      </c>
      <c r="J20" s="69">
        <v>1287.9441316537427</v>
      </c>
      <c r="K20" s="69">
        <v>1600.1799754392378</v>
      </c>
      <c r="L20" s="69">
        <v>2453.40929179395</v>
      </c>
      <c r="M20" s="69">
        <v>2622.191289123578</v>
      </c>
      <c r="N20" s="69">
        <v>3752.4472556600404</v>
      </c>
      <c r="O20" s="95"/>
      <c r="P20" s="96"/>
      <c r="Q20" s="104">
        <f t="shared" si="3"/>
        <v>2.3825771255868764</v>
      </c>
      <c r="R20" s="104">
        <f t="shared" si="4"/>
        <v>2.345015756512027</v>
      </c>
      <c r="S20" s="104">
        <f t="shared" si="5"/>
        <v>5.587180900606359</v>
      </c>
    </row>
    <row r="21" spans="2:19" ht="21.75" customHeight="1">
      <c r="B21" s="145"/>
      <c r="C21" s="138" t="s">
        <v>23</v>
      </c>
      <c r="D21" s="72" t="s">
        <v>52</v>
      </c>
      <c r="E21" s="73">
        <v>233.58034284000004</v>
      </c>
      <c r="F21" s="74">
        <v>256.94402735</v>
      </c>
      <c r="G21" s="75">
        <v>287.921391395</v>
      </c>
      <c r="H21" s="75">
        <v>328.26400503499997</v>
      </c>
      <c r="I21" s="75">
        <v>395.23330870000007</v>
      </c>
      <c r="J21" s="75">
        <v>481.79477102</v>
      </c>
      <c r="K21" s="75">
        <v>601.26879979</v>
      </c>
      <c r="L21" s="75">
        <v>779.2509187899999</v>
      </c>
      <c r="M21" s="75">
        <v>1032.5222992400002</v>
      </c>
      <c r="N21" s="75">
        <v>1384.602006865</v>
      </c>
      <c r="O21" s="97"/>
      <c r="P21" s="98"/>
      <c r="Q21" s="105">
        <f t="shared" si="3"/>
        <v>2.5741412675374935</v>
      </c>
      <c r="R21" s="105">
        <f t="shared" si="4"/>
        <v>2.302800357092515</v>
      </c>
      <c r="S21" s="105">
        <f t="shared" si="5"/>
        <v>5.927733430091919</v>
      </c>
    </row>
    <row r="22" spans="2:19" ht="21.75" customHeight="1">
      <c r="B22" s="145"/>
      <c r="C22" s="139"/>
      <c r="D22" s="72" t="s">
        <v>53</v>
      </c>
      <c r="E22" s="73">
        <v>287.11623418999994</v>
      </c>
      <c r="F22" s="74">
        <v>327.713108</v>
      </c>
      <c r="G22" s="75">
        <v>369.97679847999996</v>
      </c>
      <c r="H22" s="75">
        <v>417.904840525</v>
      </c>
      <c r="I22" s="75">
        <v>486.23019843</v>
      </c>
      <c r="J22" s="75">
        <v>578.8091514399999</v>
      </c>
      <c r="K22" s="75">
        <v>721.773994805</v>
      </c>
      <c r="L22" s="75">
        <v>908.796475405</v>
      </c>
      <c r="M22" s="75">
        <v>1194.42952527</v>
      </c>
      <c r="N22" s="75">
        <v>1689.53057852</v>
      </c>
      <c r="O22" s="97"/>
      <c r="P22" s="98"/>
      <c r="Q22" s="105">
        <f t="shared" si="3"/>
        <v>2.5138738561448397</v>
      </c>
      <c r="R22" s="105">
        <f t="shared" si="4"/>
        <v>2.340802786856371</v>
      </c>
      <c r="S22" s="105">
        <f t="shared" si="5"/>
        <v>5.884482928269213</v>
      </c>
    </row>
    <row r="23" spans="2:19" ht="21.75" customHeight="1">
      <c r="B23" s="145"/>
      <c r="C23" s="139"/>
      <c r="D23" s="72" t="s">
        <v>54</v>
      </c>
      <c r="E23" s="73">
        <v>320.11355403000005</v>
      </c>
      <c r="F23" s="74">
        <v>365.3718642900001</v>
      </c>
      <c r="G23" s="75">
        <v>412.508874695</v>
      </c>
      <c r="H23" s="75">
        <v>465.94588709</v>
      </c>
      <c r="I23" s="75">
        <v>542.11093357</v>
      </c>
      <c r="J23" s="75">
        <v>645.326437025</v>
      </c>
      <c r="K23" s="75">
        <v>804.7334380500001</v>
      </c>
      <c r="L23" s="75">
        <v>1013.240903015</v>
      </c>
      <c r="M23" s="75">
        <v>1331.715891505</v>
      </c>
      <c r="N23" s="75">
        <v>1883.7147205749998</v>
      </c>
      <c r="O23" s="97"/>
      <c r="P23" s="98"/>
      <c r="Q23" s="105">
        <f t="shared" si="3"/>
        <v>2.5138999205718826</v>
      </c>
      <c r="R23" s="105">
        <f t="shared" si="4"/>
        <v>2.3407934000351056</v>
      </c>
      <c r="S23" s="105">
        <f t="shared" si="5"/>
        <v>5.884520342423438</v>
      </c>
    </row>
    <row r="24" spans="2:19" ht="21.75" customHeight="1">
      <c r="B24" s="145"/>
      <c r="C24" s="139"/>
      <c r="D24" s="72" t="s">
        <v>55</v>
      </c>
      <c r="E24" s="73">
        <v>322.1617609549999</v>
      </c>
      <c r="F24" s="74">
        <v>367.730833645</v>
      </c>
      <c r="G24" s="75">
        <v>415.16448091500007</v>
      </c>
      <c r="H24" s="75">
        <v>468.92638130500006</v>
      </c>
      <c r="I24" s="75">
        <v>545.58582256</v>
      </c>
      <c r="J24" s="75">
        <v>649.4793531350001</v>
      </c>
      <c r="K24" s="75">
        <v>809.8892692750001</v>
      </c>
      <c r="L24" s="75">
        <v>1019.7386629149998</v>
      </c>
      <c r="M24" s="75">
        <v>1340.247732765</v>
      </c>
      <c r="N24" s="75">
        <v>1895.7779530849998</v>
      </c>
      <c r="O24" s="97"/>
      <c r="P24" s="98"/>
      <c r="Q24" s="105">
        <f t="shared" si="3"/>
        <v>2.5139211645547426</v>
      </c>
      <c r="R24" s="105">
        <f t="shared" si="4"/>
        <v>2.3407866050405506</v>
      </c>
      <c r="S24" s="105">
        <f t="shared" si="5"/>
        <v>5.884552988117684</v>
      </c>
    </row>
    <row r="25" spans="2:19" ht="21.75" customHeight="1">
      <c r="B25" s="145"/>
      <c r="C25" s="140" t="s">
        <v>24</v>
      </c>
      <c r="D25" s="81" t="s">
        <v>56</v>
      </c>
      <c r="E25" s="82">
        <v>180.736604175</v>
      </c>
      <c r="F25" s="83">
        <v>198.81732737500002</v>
      </c>
      <c r="G25" s="84">
        <v>222.78841118000003</v>
      </c>
      <c r="H25" s="84">
        <v>254.00590983</v>
      </c>
      <c r="I25" s="84">
        <v>305.81848225000005</v>
      </c>
      <c r="J25" s="84">
        <v>372.78778591500003</v>
      </c>
      <c r="K25" s="84">
        <v>465.23960884</v>
      </c>
      <c r="L25" s="84">
        <v>602.9638675900001</v>
      </c>
      <c r="M25" s="84">
        <v>798.927830835</v>
      </c>
      <c r="N25" s="84">
        <v>1071.3534774250002</v>
      </c>
      <c r="O25" s="100"/>
      <c r="P25" s="98"/>
      <c r="Q25" s="106">
        <f t="shared" si="3"/>
        <v>2.5741305197342714</v>
      </c>
      <c r="R25" s="106">
        <f t="shared" si="4"/>
        <v>2.3027993684721886</v>
      </c>
      <c r="S25" s="106">
        <f t="shared" si="5"/>
        <v>5.927706135209067</v>
      </c>
    </row>
    <row r="26" spans="2:19" ht="21.75" customHeight="1">
      <c r="B26" s="145"/>
      <c r="C26" s="140"/>
      <c r="D26" s="76" t="s">
        <v>52</v>
      </c>
      <c r="E26" s="78">
        <v>199.043336415</v>
      </c>
      <c r="F26" s="79">
        <v>218.94625750000003</v>
      </c>
      <c r="G26" s="77">
        <v>245.34693848499998</v>
      </c>
      <c r="H26" s="77">
        <v>279.71443813</v>
      </c>
      <c r="I26" s="77">
        <v>336.76759516499993</v>
      </c>
      <c r="J26" s="77">
        <v>410.53129559499996</v>
      </c>
      <c r="K26" s="77">
        <v>512.3342425499999</v>
      </c>
      <c r="L26" s="77">
        <v>663.9863083900001</v>
      </c>
      <c r="M26" s="77">
        <v>879.7825648950001</v>
      </c>
      <c r="N26" s="77">
        <v>1179.7954399300002</v>
      </c>
      <c r="O26" s="100"/>
      <c r="P26" s="98"/>
      <c r="Q26" s="106">
        <f t="shared" si="3"/>
        <v>2.5739833936555243</v>
      </c>
      <c r="R26" s="106">
        <f t="shared" si="4"/>
        <v>2.3027846705266066</v>
      </c>
      <c r="S26" s="106">
        <f t="shared" si="5"/>
        <v>5.927329501099994</v>
      </c>
    </row>
    <row r="27" spans="2:19" ht="21.75" customHeight="1">
      <c r="B27" s="145"/>
      <c r="C27" s="140"/>
      <c r="D27" s="76" t="s">
        <v>57</v>
      </c>
      <c r="E27" s="78">
        <v>218.52249055</v>
      </c>
      <c r="F27" s="79">
        <v>249.42922677</v>
      </c>
      <c r="G27" s="77">
        <v>281.60726384000003</v>
      </c>
      <c r="H27" s="77">
        <v>318.07947267000003</v>
      </c>
      <c r="I27" s="77">
        <v>370.08980299999996</v>
      </c>
      <c r="J27" s="77">
        <v>440.54812122</v>
      </c>
      <c r="K27" s="77">
        <v>549.3714739799999</v>
      </c>
      <c r="L27" s="77">
        <v>691.7147924850001</v>
      </c>
      <c r="M27" s="77">
        <v>909.1213634000001</v>
      </c>
      <c r="N27" s="77">
        <v>1285.949060905</v>
      </c>
      <c r="O27" s="100"/>
      <c r="P27" s="98"/>
      <c r="Q27" s="106">
        <f t="shared" si="3"/>
        <v>2.5140271493212665</v>
      </c>
      <c r="R27" s="106">
        <f t="shared" si="4"/>
        <v>2.3407641674380337</v>
      </c>
      <c r="S27" s="106">
        <f t="shared" si="5"/>
        <v>5.884744667097608</v>
      </c>
    </row>
    <row r="28" spans="2:19" ht="21.75" customHeight="1">
      <c r="B28" s="145"/>
      <c r="C28" s="140"/>
      <c r="D28" s="76" t="s">
        <v>58</v>
      </c>
      <c r="E28" s="78">
        <v>270.3633141</v>
      </c>
      <c r="F28" s="79">
        <v>308.58709299</v>
      </c>
      <c r="G28" s="77">
        <v>348.39293516</v>
      </c>
      <c r="H28" s="77">
        <v>393.50998977</v>
      </c>
      <c r="I28" s="77">
        <v>457.85193834499995</v>
      </c>
      <c r="J28" s="77">
        <v>545.0349255250001</v>
      </c>
      <c r="K28" s="77">
        <v>679.6515599749999</v>
      </c>
      <c r="L28" s="77">
        <v>855.75497883</v>
      </c>
      <c r="M28" s="77">
        <v>1124.7057364300001</v>
      </c>
      <c r="N28" s="77">
        <v>1590.90588369</v>
      </c>
      <c r="O28" s="100"/>
      <c r="P28" s="98"/>
      <c r="Q28" s="106">
        <f t="shared" si="3"/>
        <v>2.513845350052246</v>
      </c>
      <c r="R28" s="106">
        <f t="shared" si="4"/>
        <v>2.340766912605217</v>
      </c>
      <c r="S28" s="106">
        <f t="shared" si="5"/>
        <v>5.884326018808777</v>
      </c>
    </row>
    <row r="29" spans="2:19" ht="21.75" customHeight="1">
      <c r="B29" s="145"/>
      <c r="C29" s="140"/>
      <c r="D29" s="76" t="s">
        <v>55</v>
      </c>
      <c r="E29" s="78">
        <v>274.45972795</v>
      </c>
      <c r="F29" s="79">
        <v>313.27678056999997</v>
      </c>
      <c r="G29" s="77">
        <v>353.69002203499997</v>
      </c>
      <c r="H29" s="77">
        <v>399.49922933000005</v>
      </c>
      <c r="I29" s="77">
        <v>464.829967455</v>
      </c>
      <c r="J29" s="77">
        <v>553.32663218</v>
      </c>
      <c r="K29" s="77">
        <v>690.0055991199999</v>
      </c>
      <c r="L29" s="77">
        <v>868.7787497599999</v>
      </c>
      <c r="M29" s="77">
        <v>1141.840046775</v>
      </c>
      <c r="N29" s="77">
        <v>1615.131227665</v>
      </c>
      <c r="O29" s="100"/>
      <c r="P29" s="98"/>
      <c r="Q29" s="106">
        <f t="shared" si="3"/>
        <v>2.514050437467833</v>
      </c>
      <c r="R29" s="106">
        <f t="shared" si="4"/>
        <v>2.3407509007533576</v>
      </c>
      <c r="S29" s="106">
        <f t="shared" si="5"/>
        <v>5.884765826042203</v>
      </c>
    </row>
    <row r="30" spans="2:16" ht="3" customHeight="1">
      <c r="B30"/>
      <c r="C30"/>
      <c r="D30"/>
      <c r="E30"/>
      <c r="F30"/>
      <c r="H30"/>
      <c r="I30"/>
      <c r="K30"/>
      <c r="L30"/>
      <c r="M30"/>
      <c r="N30"/>
      <c r="P30" s="87"/>
    </row>
    <row r="31" spans="2:16" ht="14.25">
      <c r="B31"/>
      <c r="C31"/>
      <c r="D31" s="85" t="s">
        <v>26</v>
      </c>
      <c r="E31" s="86"/>
      <c r="F31" s="86"/>
      <c r="I31" s="86"/>
      <c r="K31" s="86"/>
      <c r="L31" s="86"/>
      <c r="M31" s="86"/>
      <c r="N31" s="86"/>
      <c r="P31" s="87"/>
    </row>
    <row r="32" ht="12.75">
      <c r="D32" s="85" t="s">
        <v>27</v>
      </c>
    </row>
  </sheetData>
  <sheetProtection sheet="1"/>
  <mergeCells count="11">
    <mergeCell ref="C14:C18"/>
    <mergeCell ref="C19:C20"/>
    <mergeCell ref="C21:C24"/>
    <mergeCell ref="C25:C29"/>
    <mergeCell ref="J2:M3"/>
    <mergeCell ref="Q5:S5"/>
    <mergeCell ref="B7:D7"/>
    <mergeCell ref="B8:B18"/>
    <mergeCell ref="B19:B29"/>
    <mergeCell ref="C8:C9"/>
    <mergeCell ref="C10:C13"/>
  </mergeCells>
  <printOptions horizontalCentered="1"/>
  <pageMargins left="0.24027777777777778" right="0.24027777777777778" top="0.2798611111111111" bottom="0.42986111111111114" header="0.5118055555555555" footer="0.2"/>
  <pageSetup horizontalDpi="300" verticalDpi="300" orientation="landscape" paperSize="9" scale="85"/>
  <headerFooter scaleWithDoc="0" alignWithMargins="0">
    <oddFooter>&amp;L&amp;10ASSEJERN&amp;C&amp;10&amp;F / &amp;A&amp;R&amp;10&amp;D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="90" zoomScaleNormal="90" zoomScaleSheetLayoutView="100" workbookViewId="0" topLeftCell="A1">
      <selection activeCell="I8" sqref="I8"/>
    </sheetView>
  </sheetViews>
  <sheetFormatPr defaultColWidth="7.8984375" defaultRowHeight="14.25"/>
  <cols>
    <col min="1" max="1" width="1.59765625" style="112" customWidth="1"/>
    <col min="2" max="2" width="5.69921875" style="112" customWidth="1"/>
    <col min="3" max="3" width="13.19921875" style="112" customWidth="1"/>
    <col min="4" max="4" width="27.3984375" style="112" customWidth="1"/>
    <col min="5" max="5" width="9.19921875" style="112" customWidth="1"/>
    <col min="6" max="7" width="9" style="112" customWidth="1"/>
    <col min="8" max="8" width="9.19921875" style="112" customWidth="1"/>
    <col min="9" max="10" width="9" style="112" customWidth="1"/>
    <col min="11" max="11" width="10.69921875" style="112" customWidth="1"/>
    <col min="12" max="14" width="9" style="112" customWidth="1"/>
    <col min="15" max="15" width="7.59765625" style="112" customWidth="1"/>
    <col min="16" max="16" width="9.19921875" style="112" customWidth="1"/>
    <col min="17" max="32" width="9" style="112" customWidth="1"/>
    <col min="33" max="224" width="7.8984375" style="112" customWidth="1"/>
    <col min="225" max="248" width="9" style="112" customWidth="1"/>
    <col min="249" max="249" width="9" style="112" bestFit="1" customWidth="1"/>
    <col min="250" max="16384" width="7.8984375" style="112" customWidth="1"/>
  </cols>
  <sheetData>
    <row r="1" spans="1:22" ht="14.25">
      <c r="A1" s="107"/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  <c r="S1" s="110"/>
      <c r="T1" s="110"/>
      <c r="U1" s="111"/>
      <c r="V1" s="111"/>
    </row>
    <row r="2" spans="1:22" ht="21" customHeight="1">
      <c r="A2" s="107"/>
      <c r="B2" s="161" t="s">
        <v>28</v>
      </c>
      <c r="C2" s="161"/>
      <c r="D2" s="161"/>
      <c r="E2" s="162" t="s">
        <v>29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110"/>
      <c r="T2" s="110"/>
      <c r="U2" s="113"/>
      <c r="V2" s="113"/>
    </row>
    <row r="3" spans="1:17" ht="21" customHeight="1">
      <c r="A3" s="107"/>
      <c r="B3" s="161"/>
      <c r="C3" s="161"/>
      <c r="D3" s="161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14.25">
      <c r="A4" s="107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14"/>
      <c r="P4" s="114"/>
      <c r="Q4" s="114"/>
    </row>
    <row r="5" spans="1:17" s="116" customFormat="1" ht="13.5" customHeight="1">
      <c r="A5" s="115"/>
      <c r="B5" s="164" t="s">
        <v>30</v>
      </c>
      <c r="C5" s="164"/>
      <c r="D5" s="164"/>
      <c r="E5" s="133" t="s">
        <v>8</v>
      </c>
      <c r="F5" s="133" t="s">
        <v>9</v>
      </c>
      <c r="G5" s="133" t="s">
        <v>10</v>
      </c>
      <c r="H5" s="133" t="s">
        <v>11</v>
      </c>
      <c r="I5" s="133" t="s">
        <v>12</v>
      </c>
      <c r="J5" s="133" t="s">
        <v>13</v>
      </c>
      <c r="K5" s="133" t="s">
        <v>14</v>
      </c>
      <c r="L5" s="133" t="s">
        <v>15</v>
      </c>
      <c r="M5" s="133" t="s">
        <v>16</v>
      </c>
      <c r="N5" s="133" t="s">
        <v>17</v>
      </c>
      <c r="O5" s="133" t="s">
        <v>31</v>
      </c>
      <c r="P5" s="159" t="s">
        <v>32</v>
      </c>
      <c r="Q5" s="159" t="s">
        <v>33</v>
      </c>
    </row>
    <row r="6" spans="1:17" s="116" customFormat="1" ht="16.5" customHeight="1">
      <c r="A6" s="115"/>
      <c r="B6" s="163" t="s">
        <v>34</v>
      </c>
      <c r="C6" s="163"/>
      <c r="D6" s="130" t="s">
        <v>35</v>
      </c>
      <c r="E6" s="117"/>
      <c r="F6" s="118"/>
      <c r="G6" s="118"/>
      <c r="H6" s="118"/>
      <c r="I6" s="118"/>
      <c r="J6" s="118"/>
      <c r="K6" s="118"/>
      <c r="L6" s="118"/>
      <c r="M6" s="118"/>
      <c r="N6" s="119"/>
      <c r="O6" s="134">
        <f>SUM(E6:N6)</f>
        <v>0</v>
      </c>
      <c r="P6" s="159"/>
      <c r="Q6" s="159"/>
    </row>
    <row r="7" spans="1:17" s="116" customFormat="1" ht="15" customHeight="1">
      <c r="A7" s="115"/>
      <c r="B7" s="163"/>
      <c r="C7" s="163"/>
      <c r="D7" s="131" t="s">
        <v>36</v>
      </c>
      <c r="E7" s="120"/>
      <c r="F7" s="121"/>
      <c r="G7" s="121"/>
      <c r="H7" s="121"/>
      <c r="I7" s="121"/>
      <c r="J7" s="121"/>
      <c r="K7" s="121"/>
      <c r="L7" s="121"/>
      <c r="M7" s="121"/>
      <c r="N7" s="122"/>
      <c r="O7" s="135">
        <f>SUM(E7:N7)</f>
        <v>0</v>
      </c>
      <c r="P7" s="159"/>
      <c r="Q7" s="159"/>
    </row>
    <row r="8" spans="1:17" s="116" customFormat="1" ht="15" customHeight="1">
      <c r="A8" s="115"/>
      <c r="B8" s="163"/>
      <c r="C8" s="163"/>
      <c r="D8" s="131" t="s">
        <v>37</v>
      </c>
      <c r="E8" s="123"/>
      <c r="F8" s="124"/>
      <c r="G8" s="124"/>
      <c r="H8" s="124"/>
      <c r="I8" s="124"/>
      <c r="J8" s="124"/>
      <c r="K8" s="124"/>
      <c r="L8" s="124"/>
      <c r="M8" s="124"/>
      <c r="N8" s="125"/>
      <c r="O8" s="135">
        <f>SUM(E8:N8)</f>
        <v>0</v>
      </c>
      <c r="P8" s="159">
        <v>0</v>
      </c>
      <c r="Q8" s="159"/>
    </row>
    <row r="9" spans="1:17" s="116" customFormat="1" ht="12.75">
      <c r="A9" s="115"/>
      <c r="B9" s="163"/>
      <c r="C9" s="163"/>
      <c r="D9" s="132" t="s">
        <v>38</v>
      </c>
      <c r="E9" s="123"/>
      <c r="F9" s="124"/>
      <c r="G9" s="124"/>
      <c r="H9" s="124"/>
      <c r="I9" s="124"/>
      <c r="J9" s="124"/>
      <c r="K9" s="124"/>
      <c r="L9" s="124"/>
      <c r="M9" s="124"/>
      <c r="N9" s="125"/>
      <c r="O9" s="136">
        <f aca="true" t="shared" si="0" ref="O9:O31">SUM(E9:N9)</f>
        <v>0</v>
      </c>
      <c r="P9" s="159">
        <v>0</v>
      </c>
      <c r="Q9" s="159"/>
    </row>
    <row r="10" spans="1:17" s="116" customFormat="1" ht="13.5" customHeight="1">
      <c r="A10" s="115"/>
      <c r="B10" s="166" t="s">
        <v>21</v>
      </c>
      <c r="C10" s="150" t="s">
        <v>22</v>
      </c>
      <c r="D10" s="35" t="str">
        <f>Preços!D8</f>
        <v>Titular e Dep. Econômico - 2024</v>
      </c>
      <c r="E10" s="36">
        <f>(E$6+E$7+E$8)*Preços!E8</f>
        <v>0</v>
      </c>
      <c r="F10" s="36">
        <f>(F$6+F$7+F$8)*Preços!F8</f>
        <v>0</v>
      </c>
      <c r="G10" s="36">
        <f>(G$6+G$7+G$8)*Preços!G8</f>
        <v>0</v>
      </c>
      <c r="H10" s="36">
        <f>(H$6+H$7+H$8)*Preços!H8</f>
        <v>0</v>
      </c>
      <c r="I10" s="36">
        <f>(I$6+I$7+I$8)*Preços!I8</f>
        <v>0</v>
      </c>
      <c r="J10" s="36">
        <f>(J$6+J$7+J$8)*Preços!J8</f>
        <v>0</v>
      </c>
      <c r="K10" s="36">
        <f>(K$6+K$7+K$8)*Preços!K8</f>
        <v>0</v>
      </c>
      <c r="L10" s="36">
        <f>(L$6+L$7+L$8)*Preços!L8</f>
        <v>0</v>
      </c>
      <c r="M10" s="36">
        <f>(M$6+M$7+M$8)*Preços!M8</f>
        <v>0</v>
      </c>
      <c r="N10" s="36">
        <f>(N$6+N$7+N$8)*Preços!N8</f>
        <v>0</v>
      </c>
      <c r="O10" s="47">
        <f t="shared" si="0"/>
        <v>0</v>
      </c>
      <c r="P10" s="31">
        <f>PCAS!O10</f>
        <v>0</v>
      </c>
      <c r="Q10" s="53">
        <f aca="true" t="shared" si="1" ref="Q10:Q31">O10-P10</f>
        <v>0</v>
      </c>
    </row>
    <row r="11" spans="1:17" s="116" customFormat="1" ht="12.75">
      <c r="A11" s="115"/>
      <c r="B11" s="166"/>
      <c r="C11" s="150"/>
      <c r="D11" s="37" t="str">
        <f>Preços!D9</f>
        <v>Agregados - 2024</v>
      </c>
      <c r="E11" s="38">
        <f>E$9*Preços!E9</f>
        <v>0</v>
      </c>
      <c r="F11" s="38">
        <f>F$9*Preços!F9</f>
        <v>0</v>
      </c>
      <c r="G11" s="38">
        <f>G$9*Preços!G9</f>
        <v>0</v>
      </c>
      <c r="H11" s="38">
        <f>H$9*Preços!H9</f>
        <v>0</v>
      </c>
      <c r="I11" s="38">
        <f>I$9*Preços!I9</f>
        <v>0</v>
      </c>
      <c r="J11" s="38">
        <f>J$9*Preços!J9</f>
        <v>0</v>
      </c>
      <c r="K11" s="38">
        <f>K$9*Preços!K9</f>
        <v>0</v>
      </c>
      <c r="L11" s="38">
        <f>L$9*Preços!L9</f>
        <v>0</v>
      </c>
      <c r="M11" s="38">
        <f>M$9*Preços!M9</f>
        <v>0</v>
      </c>
      <c r="N11" s="48">
        <f>N$9*Preços!N9</f>
        <v>0</v>
      </c>
      <c r="O11" s="49">
        <f t="shared" si="0"/>
        <v>0</v>
      </c>
      <c r="P11" s="31">
        <f>PCAS!O11</f>
        <v>0</v>
      </c>
      <c r="Q11" s="54">
        <f t="shared" si="1"/>
        <v>0</v>
      </c>
    </row>
    <row r="12" spans="1:17" s="116" customFormat="1" ht="14.25" customHeight="1">
      <c r="A12" s="115"/>
      <c r="B12" s="166"/>
      <c r="C12" s="151" t="s">
        <v>23</v>
      </c>
      <c r="D12" s="17" t="str">
        <f>Preços!D10</f>
        <v>Gold – Com obstetrícia – 2024</v>
      </c>
      <c r="E12" s="18">
        <f>(E$6+E$7+E$8)*Preços!E10</f>
        <v>0</v>
      </c>
      <c r="F12" s="18">
        <f>(F$6+F$7+F$8)*Preços!F10</f>
        <v>0</v>
      </c>
      <c r="G12" s="18">
        <f>(G$6+G$7+G$8)*Preços!G10</f>
        <v>0</v>
      </c>
      <c r="H12" s="18">
        <f>(H$6+H$7+H$8)*Preços!H10</f>
        <v>0</v>
      </c>
      <c r="I12" s="18">
        <f>(I$6+I$7+I$8)*Preços!I10</f>
        <v>0</v>
      </c>
      <c r="J12" s="18">
        <f>(J$6+J$7+J$8)*Preços!J10</f>
        <v>0</v>
      </c>
      <c r="K12" s="18">
        <f>(K$6+K$7+K$8)*Preços!K10</f>
        <v>0</v>
      </c>
      <c r="L12" s="18">
        <f>(L$6+L$7+L$8)*Preços!L10</f>
        <v>0</v>
      </c>
      <c r="M12" s="18">
        <f>(M$6+M$7+M$8)*Preços!M10</f>
        <v>0</v>
      </c>
      <c r="N12" s="18">
        <f>(N$6+N$7+N$8)*Preços!N10</f>
        <v>0</v>
      </c>
      <c r="O12" s="49">
        <f t="shared" si="0"/>
        <v>0</v>
      </c>
      <c r="P12" s="31">
        <f>PCAS!O12</f>
        <v>0</v>
      </c>
      <c r="Q12" s="54">
        <f t="shared" si="1"/>
        <v>0</v>
      </c>
    </row>
    <row r="13" spans="1:17" s="116" customFormat="1" ht="12.75">
      <c r="A13" s="115"/>
      <c r="B13" s="166"/>
      <c r="C13" s="151"/>
      <c r="D13" s="17" t="str">
        <f>Preços!D11</f>
        <v>Premium – Sem obstetrícia – 2024</v>
      </c>
      <c r="E13" s="18">
        <f>(E$6+E$7+E$8)*Preços!E11</f>
        <v>0</v>
      </c>
      <c r="F13" s="18">
        <f>(F$6+F$7+F$8)*Preços!F11</f>
        <v>0</v>
      </c>
      <c r="G13" s="18">
        <f>(G$6+G$7+G$8)*Preços!G11</f>
        <v>0</v>
      </c>
      <c r="H13" s="18">
        <f>(H$6+H$7+H$8)*Preços!H11</f>
        <v>0</v>
      </c>
      <c r="I13" s="18">
        <f>(I$6+I$7+I$8)*Preços!I11</f>
        <v>0</v>
      </c>
      <c r="J13" s="18">
        <f>(J$6+J$7+J$8)*Preços!J11</f>
        <v>0</v>
      </c>
      <c r="K13" s="18">
        <f>(K$6+K$7+K$8)*Preços!K11</f>
        <v>0</v>
      </c>
      <c r="L13" s="18">
        <f>(L$6+L$7+L$8)*Preços!L11</f>
        <v>0</v>
      </c>
      <c r="M13" s="18">
        <f>(M$6+M$7+M$8)*Preços!M11</f>
        <v>0</v>
      </c>
      <c r="N13" s="18">
        <f>(N$6+N$7+N$8)*Preços!N11</f>
        <v>0</v>
      </c>
      <c r="O13" s="49">
        <f t="shared" si="0"/>
        <v>0</v>
      </c>
      <c r="P13" s="31">
        <f>PCAS!O13</f>
        <v>0</v>
      </c>
      <c r="Q13" s="54">
        <f t="shared" si="1"/>
        <v>0</v>
      </c>
    </row>
    <row r="14" spans="1:17" s="116" customFormat="1" ht="12.75">
      <c r="A14" s="115"/>
      <c r="B14" s="166"/>
      <c r="C14" s="151"/>
      <c r="D14" s="17" t="str">
        <f>Preços!D12</f>
        <v>Premium – Com obstetrícia – 2024</v>
      </c>
      <c r="E14" s="18">
        <f>(E$6+E$7+E$8)*Preços!E12</f>
        <v>0</v>
      </c>
      <c r="F14" s="18">
        <f>(F$6+F$7+F$8)*Preços!F12</f>
        <v>0</v>
      </c>
      <c r="G14" s="18">
        <f>(G$6+G$7+G$8)*Preços!G12</f>
        <v>0</v>
      </c>
      <c r="H14" s="18">
        <f>(H$6+H$7+H$8)*Preços!H12</f>
        <v>0</v>
      </c>
      <c r="I14" s="18">
        <f>(I$6+I$7+I$8)*Preços!I12</f>
        <v>0</v>
      </c>
      <c r="J14" s="18">
        <f>(J$6+J$7+J$8)*Preços!J12</f>
        <v>0</v>
      </c>
      <c r="K14" s="18">
        <f>(K$6+K$7+K$8)*Preços!K12</f>
        <v>0</v>
      </c>
      <c r="L14" s="18">
        <f>(L$6+L$7+L$8)*Preços!L12</f>
        <v>0</v>
      </c>
      <c r="M14" s="18">
        <f>(M$6+M$7+M$8)*Preços!M12</f>
        <v>0</v>
      </c>
      <c r="N14" s="18">
        <f>(N$6+N$7+N$8)*Preços!N12</f>
        <v>0</v>
      </c>
      <c r="O14" s="49">
        <f t="shared" si="0"/>
        <v>0</v>
      </c>
      <c r="P14" s="31">
        <f>PCAS!O14</f>
        <v>0</v>
      </c>
      <c r="Q14" s="54">
        <f t="shared" si="1"/>
        <v>0</v>
      </c>
    </row>
    <row r="15" spans="1:17" s="116" customFormat="1" ht="12.75">
      <c r="A15" s="115"/>
      <c r="B15" s="166"/>
      <c r="C15" s="151"/>
      <c r="D15" s="17" t="str">
        <f>Preços!D13</f>
        <v>Nacional – Com obstetrícia – 2024</v>
      </c>
      <c r="E15" s="18">
        <f>(E$6+E$7+E$8)*Preços!E13</f>
        <v>0</v>
      </c>
      <c r="F15" s="18">
        <f>(F$6+F$7+F$8)*Preços!F13</f>
        <v>0</v>
      </c>
      <c r="G15" s="18">
        <f>(G$6+G$7+G$8)*Preços!G13</f>
        <v>0</v>
      </c>
      <c r="H15" s="18">
        <f>(H$6+H$7+H$8)*Preços!H13</f>
        <v>0</v>
      </c>
      <c r="I15" s="18">
        <f>(I$6+I$7+I$8)*Preços!I13</f>
        <v>0</v>
      </c>
      <c r="J15" s="18">
        <f>(J$6+J$7+J$8)*Preços!J13</f>
        <v>0</v>
      </c>
      <c r="K15" s="18">
        <f>(K$6+K$7+K$8)*Preços!K13</f>
        <v>0</v>
      </c>
      <c r="L15" s="18">
        <f>(L$6+L$7+L$8)*Preços!L13</f>
        <v>0</v>
      </c>
      <c r="M15" s="18">
        <f>(M$6+M$7+M$8)*Preços!M13</f>
        <v>0</v>
      </c>
      <c r="N15" s="18">
        <f>(N$6+N$7+N$8)*Preços!N13</f>
        <v>0</v>
      </c>
      <c r="O15" s="49">
        <f t="shared" si="0"/>
        <v>0</v>
      </c>
      <c r="P15" s="31">
        <f>PCAS!O15</f>
        <v>0</v>
      </c>
      <c r="Q15" s="54">
        <f t="shared" si="1"/>
        <v>0</v>
      </c>
    </row>
    <row r="16" spans="1:17" s="116" customFormat="1" ht="15" customHeight="1">
      <c r="A16" s="115"/>
      <c r="B16" s="166"/>
      <c r="C16" s="152" t="s">
        <v>24</v>
      </c>
      <c r="D16" s="39" t="str">
        <f>Preços!D14</f>
        <v>Gold – Sem obstetrícia – 2024</v>
      </c>
      <c r="E16" s="40">
        <f>(E$6+E$7+E$8)*Preços!E14</f>
        <v>0</v>
      </c>
      <c r="F16" s="40">
        <f>(F$6+F$7+F$8)*Preços!F14</f>
        <v>0</v>
      </c>
      <c r="G16" s="40">
        <f>(G$6+G$7+G$8)*Preços!G14</f>
        <v>0</v>
      </c>
      <c r="H16" s="40">
        <f>(H$6+H$7+H$8)*Preços!H14</f>
        <v>0</v>
      </c>
      <c r="I16" s="40">
        <f>(I$6+I$7+I$8)*Preços!I14</f>
        <v>0</v>
      </c>
      <c r="J16" s="40">
        <f>(J$6+J$7+J$8)*Preços!J14</f>
        <v>0</v>
      </c>
      <c r="K16" s="40">
        <f>(K$6+K$7+K$8)*Preços!K14</f>
        <v>0</v>
      </c>
      <c r="L16" s="40">
        <f>(L$6+L$7+L$8)*Preços!L14</f>
        <v>0</v>
      </c>
      <c r="M16" s="40">
        <f>(M$6+M$7+M$8)*Preços!M14</f>
        <v>0</v>
      </c>
      <c r="N16" s="40">
        <f>(N$6+N$7+N$8)*Preços!N14</f>
        <v>0</v>
      </c>
      <c r="O16" s="49">
        <f t="shared" si="0"/>
        <v>0</v>
      </c>
      <c r="P16" s="31">
        <f>PCAS!O16</f>
        <v>0</v>
      </c>
      <c r="Q16" s="54">
        <f t="shared" si="1"/>
        <v>0</v>
      </c>
    </row>
    <row r="17" spans="1:17" s="116" customFormat="1" ht="12.75">
      <c r="A17" s="115"/>
      <c r="B17" s="166"/>
      <c r="C17" s="152"/>
      <c r="D17" s="39" t="str">
        <f>Preços!D15</f>
        <v>Gold – Com obstetrícia – 2024</v>
      </c>
      <c r="E17" s="40">
        <f>(E$6+E$7+E$8)*Preços!E15</f>
        <v>0</v>
      </c>
      <c r="F17" s="40">
        <f>(F$6+F$7+F$8)*Preços!F15</f>
        <v>0</v>
      </c>
      <c r="G17" s="40">
        <f>(G$6+G$7+G$8)*Preços!G15</f>
        <v>0</v>
      </c>
      <c r="H17" s="40">
        <f>(H$6+H$7+H$8)*Preços!H15</f>
        <v>0</v>
      </c>
      <c r="I17" s="40">
        <f>(I$6+I$7+I$8)*Preços!I15</f>
        <v>0</v>
      </c>
      <c r="J17" s="40">
        <f>(J$6+J$7+J$8)*Preços!J15</f>
        <v>0</v>
      </c>
      <c r="K17" s="40">
        <f>(K$6+K$7+K$8)*Preços!K15</f>
        <v>0</v>
      </c>
      <c r="L17" s="40">
        <f>(L$6+L$7+L$8)*Preços!L15</f>
        <v>0</v>
      </c>
      <c r="M17" s="40">
        <f>(M$6+M$7+M$8)*Preços!M15</f>
        <v>0</v>
      </c>
      <c r="N17" s="40">
        <f>(N$6+N$7+N$8)*Preços!N15</f>
        <v>0</v>
      </c>
      <c r="O17" s="49">
        <f t="shared" si="0"/>
        <v>0</v>
      </c>
      <c r="P17" s="31">
        <f>PCAS!O17</f>
        <v>0</v>
      </c>
      <c r="Q17" s="54">
        <f t="shared" si="1"/>
        <v>0</v>
      </c>
    </row>
    <row r="18" spans="1:17" s="116" customFormat="1" ht="12.75">
      <c r="A18" s="115"/>
      <c r="B18" s="166"/>
      <c r="C18" s="152"/>
      <c r="D18" s="39" t="str">
        <f>Preços!D16</f>
        <v>Platinum – Sem obstetrícia – 2024</v>
      </c>
      <c r="E18" s="40">
        <f>(E$6+E$7+E$8)*Preços!E16</f>
        <v>0</v>
      </c>
      <c r="F18" s="40">
        <f>(F$6+F$7+F$8)*Preços!F16</f>
        <v>0</v>
      </c>
      <c r="G18" s="40">
        <f>(G$6+G$7+G$8)*Preços!G16</f>
        <v>0</v>
      </c>
      <c r="H18" s="40">
        <f>(H$6+H$7+H$8)*Preços!H16</f>
        <v>0</v>
      </c>
      <c r="I18" s="40">
        <f>(I$6+I$7+I$8)*Preços!I16</f>
        <v>0</v>
      </c>
      <c r="J18" s="40">
        <f>(J$6+J$7+J$8)*Preços!J16</f>
        <v>0</v>
      </c>
      <c r="K18" s="40">
        <f>(K$6+K$7+K$8)*Preços!K16</f>
        <v>0</v>
      </c>
      <c r="L18" s="40">
        <f>(L$6+L$7+L$8)*Preços!L16</f>
        <v>0</v>
      </c>
      <c r="M18" s="40">
        <f>(M$6+M$7+M$8)*Preços!M16</f>
        <v>0</v>
      </c>
      <c r="N18" s="40">
        <f>(N$6+N$7+N$8)*Preços!N16</f>
        <v>0</v>
      </c>
      <c r="O18" s="49">
        <f t="shared" si="0"/>
        <v>0</v>
      </c>
      <c r="P18" s="31">
        <f>PCAS!O18</f>
        <v>0</v>
      </c>
      <c r="Q18" s="54">
        <f t="shared" si="1"/>
        <v>0</v>
      </c>
    </row>
    <row r="19" spans="1:17" s="116" customFormat="1" ht="12.75">
      <c r="A19" s="115"/>
      <c r="B19" s="166"/>
      <c r="C19" s="152"/>
      <c r="D19" s="39" t="str">
        <f>Preços!D17</f>
        <v>Platinum – Com obstetrícia – 2024</v>
      </c>
      <c r="E19" s="40">
        <f>(E$6+E$7+E$8)*Preços!E17</f>
        <v>0</v>
      </c>
      <c r="F19" s="40">
        <f>(F$6+F$7+F$8)*Preços!F17</f>
        <v>0</v>
      </c>
      <c r="G19" s="40">
        <f>(G$6+G$7+G$8)*Preços!G17</f>
        <v>0</v>
      </c>
      <c r="H19" s="40">
        <f>(H$6+H$7+H$8)*Preços!H17</f>
        <v>0</v>
      </c>
      <c r="I19" s="40">
        <f>(I$6+I$7+I$8)*Preços!I17</f>
        <v>0</v>
      </c>
      <c r="J19" s="40">
        <f>(J$6+J$7+J$8)*Preços!J17</f>
        <v>0</v>
      </c>
      <c r="K19" s="40">
        <f>(K$6+K$7+K$8)*Preços!K17</f>
        <v>0</v>
      </c>
      <c r="L19" s="40">
        <f>(L$6+L$7+L$8)*Preços!L17</f>
        <v>0</v>
      </c>
      <c r="M19" s="40">
        <f>(M$6+M$7+M$8)*Preços!M17</f>
        <v>0</v>
      </c>
      <c r="N19" s="40">
        <f>(N$6+N$7+N$8)*Preços!N17</f>
        <v>0</v>
      </c>
      <c r="O19" s="49">
        <f t="shared" si="0"/>
        <v>0</v>
      </c>
      <c r="P19" s="31">
        <f>PCAS!O19</f>
        <v>0</v>
      </c>
      <c r="Q19" s="54">
        <f t="shared" si="1"/>
        <v>0</v>
      </c>
    </row>
    <row r="20" spans="1:17" s="116" customFormat="1" ht="12.75">
      <c r="A20" s="115"/>
      <c r="B20" s="166"/>
      <c r="C20" s="152"/>
      <c r="D20" s="39" t="str">
        <f>Preços!D18</f>
        <v>Nacional – Com obstetrícia – 2024</v>
      </c>
      <c r="E20" s="40">
        <f>(E$6+E$7+E$8)*Preços!E18</f>
        <v>0</v>
      </c>
      <c r="F20" s="40">
        <f>(F$6+F$7+F$8)*Preços!F18</f>
        <v>0</v>
      </c>
      <c r="G20" s="40">
        <f>(G$6+G$7+G$8)*Preços!G18</f>
        <v>0</v>
      </c>
      <c r="H20" s="40">
        <f>(H$6+H$7+H$8)*Preços!H18</f>
        <v>0</v>
      </c>
      <c r="I20" s="40">
        <f>(I$6+I$7+I$8)*Preços!I18</f>
        <v>0</v>
      </c>
      <c r="J20" s="40">
        <f>(J$6+J$7+J$8)*Preços!J18</f>
        <v>0</v>
      </c>
      <c r="K20" s="40">
        <f>(K$6+K$7+K$8)*Preços!K18</f>
        <v>0</v>
      </c>
      <c r="L20" s="40">
        <f>(L$6+L$7+L$8)*Preços!L18</f>
        <v>0</v>
      </c>
      <c r="M20" s="40">
        <f>(M$6+M$7+M$8)*Preços!M18</f>
        <v>0</v>
      </c>
      <c r="N20" s="40">
        <f>(N$6+N$7+N$8)*Preços!N18</f>
        <v>0</v>
      </c>
      <c r="O20" s="50">
        <f t="shared" si="0"/>
        <v>0</v>
      </c>
      <c r="P20" s="51">
        <f>PCAS!O20</f>
        <v>0</v>
      </c>
      <c r="Q20" s="55">
        <f t="shared" si="1"/>
        <v>0</v>
      </c>
    </row>
    <row r="21" spans="1:17" s="116" customFormat="1" ht="13.5" customHeight="1">
      <c r="A21" s="115"/>
      <c r="B21" s="149" t="s">
        <v>25</v>
      </c>
      <c r="C21" s="150" t="s">
        <v>22</v>
      </c>
      <c r="D21" s="41" t="str">
        <f>Preços!D19</f>
        <v>Titular e Dep. Econômico - 2024</v>
      </c>
      <c r="E21" s="36">
        <f>(E$6+E$7+E$8)*Preços!E19</f>
        <v>0</v>
      </c>
      <c r="F21" s="36">
        <f>(F$6+F$7+F$8)*Preços!F19</f>
        <v>0</v>
      </c>
      <c r="G21" s="36">
        <f>(G$6+G$7+G$8)*Preços!G19</f>
        <v>0</v>
      </c>
      <c r="H21" s="36">
        <f>(H$6+H$7+H$8)*Preços!H19</f>
        <v>0</v>
      </c>
      <c r="I21" s="36">
        <f>(I$6+I$7+I$8)*Preços!I19</f>
        <v>0</v>
      </c>
      <c r="J21" s="36">
        <f>(J$6+J$7+J$8)*Preços!J19</f>
        <v>0</v>
      </c>
      <c r="K21" s="36">
        <f>(K$6+K$7+K$8)*Preços!K19</f>
        <v>0</v>
      </c>
      <c r="L21" s="36">
        <f>(L$6+L$7+L$8)*Preços!L19</f>
        <v>0</v>
      </c>
      <c r="M21" s="36">
        <f>(M$6+M$7+M$8)*Preços!M19</f>
        <v>0</v>
      </c>
      <c r="N21" s="36">
        <f>(N$6+N$7+N$8)*Preços!N19</f>
        <v>0</v>
      </c>
      <c r="O21" s="52">
        <f t="shared" si="0"/>
        <v>0</v>
      </c>
      <c r="P21" s="31">
        <f>PCAS!O21</f>
        <v>0</v>
      </c>
      <c r="Q21" s="53">
        <f t="shared" si="1"/>
        <v>0</v>
      </c>
    </row>
    <row r="22" spans="1:17" s="116" customFormat="1" ht="12.75">
      <c r="A22" s="115"/>
      <c r="B22" s="149"/>
      <c r="C22" s="150"/>
      <c r="D22" s="42" t="str">
        <f>Preços!D20</f>
        <v>Agregados - 2024</v>
      </c>
      <c r="E22" s="43">
        <f>E$9*Preços!E20</f>
        <v>0</v>
      </c>
      <c r="F22" s="38">
        <f>F$9*Preços!F20</f>
        <v>0</v>
      </c>
      <c r="G22" s="38">
        <f>G$9*Preços!G20</f>
        <v>0</v>
      </c>
      <c r="H22" s="38">
        <f>H$9*Preços!H20</f>
        <v>0</v>
      </c>
      <c r="I22" s="38">
        <f>I$9*Preços!I20</f>
        <v>0</v>
      </c>
      <c r="J22" s="38">
        <f>J$9*Preços!J20</f>
        <v>0</v>
      </c>
      <c r="K22" s="38">
        <f>K$9*Preços!K20</f>
        <v>0</v>
      </c>
      <c r="L22" s="38">
        <f>L$9*Preços!L20</f>
        <v>0</v>
      </c>
      <c r="M22" s="38">
        <f>M$9*Preços!M20</f>
        <v>0</v>
      </c>
      <c r="N22" s="48">
        <f>N$9*Preços!N20</f>
        <v>0</v>
      </c>
      <c r="O22" s="49">
        <f t="shared" si="0"/>
        <v>0</v>
      </c>
      <c r="P22" s="31">
        <f>PCAS!O22</f>
        <v>0</v>
      </c>
      <c r="Q22" s="54">
        <f t="shared" si="1"/>
        <v>0</v>
      </c>
    </row>
    <row r="23" spans="1:17" s="116" customFormat="1" ht="13.5" customHeight="1">
      <c r="A23" s="115"/>
      <c r="B23" s="149"/>
      <c r="C23" s="153" t="s">
        <v>23</v>
      </c>
      <c r="D23" s="17" t="str">
        <f>Preços!D21</f>
        <v>Gold – Com obstetrícia – 2024</v>
      </c>
      <c r="E23" s="18">
        <f>(E$6+E$7+E$8)*Preços!E21</f>
        <v>0</v>
      </c>
      <c r="F23" s="18">
        <f>(F$6+F$7+F$8)*Preços!F21</f>
        <v>0</v>
      </c>
      <c r="G23" s="18">
        <f>(G$6+G$7+G$8)*Preços!G21</f>
        <v>0</v>
      </c>
      <c r="H23" s="18">
        <f>(H$6+H$7+H$8)*Preços!H21</f>
        <v>0</v>
      </c>
      <c r="I23" s="18">
        <f>(I$6+I$7+I$8)*Preços!I21</f>
        <v>0</v>
      </c>
      <c r="J23" s="18">
        <f>(J$6+J$7+J$8)*Preços!J21</f>
        <v>0</v>
      </c>
      <c r="K23" s="18">
        <f>(K$6+K$7+K$8)*Preços!K21</f>
        <v>0</v>
      </c>
      <c r="L23" s="18">
        <f>(L$6+L$7+L$8)*Preços!L21</f>
        <v>0</v>
      </c>
      <c r="M23" s="18">
        <f>(M$6+M$7+M$8)*Preços!M21</f>
        <v>0</v>
      </c>
      <c r="N23" s="18">
        <f>(N$6+N$7+N$8)*Preços!N21</f>
        <v>0</v>
      </c>
      <c r="O23" s="49">
        <f t="shared" si="0"/>
        <v>0</v>
      </c>
      <c r="P23" s="31">
        <f>PCAS!O23</f>
        <v>0</v>
      </c>
      <c r="Q23" s="54">
        <f t="shared" si="1"/>
        <v>0</v>
      </c>
    </row>
    <row r="24" spans="1:17" s="116" customFormat="1" ht="12.75">
      <c r="A24" s="115"/>
      <c r="B24" s="149"/>
      <c r="C24" s="154"/>
      <c r="D24" s="17" t="str">
        <f>Preços!D22</f>
        <v>Premium – Sem obstetrícia – 2024</v>
      </c>
      <c r="E24" s="18">
        <f>(E$6+E$7+E$8)*Preços!E22</f>
        <v>0</v>
      </c>
      <c r="F24" s="18">
        <f>(F$6+F$7+F$8)*Preços!F22</f>
        <v>0</v>
      </c>
      <c r="G24" s="18">
        <f>(G$6+G$7+G$8)*Preços!G22</f>
        <v>0</v>
      </c>
      <c r="H24" s="18">
        <f>(H$6+H$7+H$8)*Preços!H22</f>
        <v>0</v>
      </c>
      <c r="I24" s="18">
        <f>(I$6+I$7+I$8)*Preços!I22</f>
        <v>0</v>
      </c>
      <c r="J24" s="18">
        <f>(J$6+J$7+J$8)*Preços!J22</f>
        <v>0</v>
      </c>
      <c r="K24" s="18">
        <f>(K$6+K$7+K$8)*Preços!K22</f>
        <v>0</v>
      </c>
      <c r="L24" s="18">
        <f>(L$6+L$7+L$8)*Preços!L22</f>
        <v>0</v>
      </c>
      <c r="M24" s="18">
        <f>(M$6+M$7+M$8)*Preços!M22</f>
        <v>0</v>
      </c>
      <c r="N24" s="18">
        <f>(N$6+N$7+N$8)*Preços!N22</f>
        <v>0</v>
      </c>
      <c r="O24" s="49">
        <f t="shared" si="0"/>
        <v>0</v>
      </c>
      <c r="P24" s="31">
        <f>PCAS!O24</f>
        <v>0</v>
      </c>
      <c r="Q24" s="54">
        <f t="shared" si="1"/>
        <v>0</v>
      </c>
    </row>
    <row r="25" spans="1:17" s="116" customFormat="1" ht="12.75">
      <c r="A25" s="115"/>
      <c r="B25" s="149"/>
      <c r="C25" s="154"/>
      <c r="D25" s="17" t="str">
        <f>Preços!D23</f>
        <v>Premium – Com obstetrícia – 2024</v>
      </c>
      <c r="E25" s="18">
        <f>(E$6+E$7+E$8)*Preços!E23</f>
        <v>0</v>
      </c>
      <c r="F25" s="18">
        <f>(F$6+F$7+F$8)*Preços!F23</f>
        <v>0</v>
      </c>
      <c r="G25" s="18">
        <f>(G$6+G$7+G$8)*Preços!G23</f>
        <v>0</v>
      </c>
      <c r="H25" s="18">
        <f>(H$6+H$7+H$8)*Preços!H23</f>
        <v>0</v>
      </c>
      <c r="I25" s="18">
        <f>(I$6+I$7+I$8)*Preços!I23</f>
        <v>0</v>
      </c>
      <c r="J25" s="18">
        <f>(J$6+J$7+J$8)*Preços!J23</f>
        <v>0</v>
      </c>
      <c r="K25" s="18">
        <f>(K$6+K$7+K$8)*Preços!K23</f>
        <v>0</v>
      </c>
      <c r="L25" s="18">
        <f>(L$6+L$7+L$8)*Preços!L23</f>
        <v>0</v>
      </c>
      <c r="M25" s="18">
        <f>(M$6+M$7+M$8)*Preços!M23</f>
        <v>0</v>
      </c>
      <c r="N25" s="18">
        <f>(N$6+N$7+N$8)*Preços!N23</f>
        <v>0</v>
      </c>
      <c r="O25" s="49">
        <f t="shared" si="0"/>
        <v>0</v>
      </c>
      <c r="P25" s="31">
        <f>PCAS!O25</f>
        <v>0</v>
      </c>
      <c r="Q25" s="54">
        <f t="shared" si="1"/>
        <v>0</v>
      </c>
    </row>
    <row r="26" spans="1:17" s="116" customFormat="1" ht="12.75">
      <c r="A26" s="115"/>
      <c r="B26" s="149"/>
      <c r="C26" s="155"/>
      <c r="D26" s="17" t="str">
        <f>Preços!D24</f>
        <v>Nacional – Com obstetrícia – 2024</v>
      </c>
      <c r="E26" s="18">
        <f>(E$6+E$7+E$8)*Preços!E24</f>
        <v>0</v>
      </c>
      <c r="F26" s="18">
        <f>(F$6+F$7+F$8)*Preços!F24</f>
        <v>0</v>
      </c>
      <c r="G26" s="18">
        <f>(G$6+G$7+G$8)*Preços!G24</f>
        <v>0</v>
      </c>
      <c r="H26" s="18">
        <f>(H$6+H$7+H$8)*Preços!H24</f>
        <v>0</v>
      </c>
      <c r="I26" s="18">
        <f>(I$6+I$7+I$8)*Preços!I24</f>
        <v>0</v>
      </c>
      <c r="J26" s="18">
        <f>(J$6+J$7+J$8)*Preços!J24</f>
        <v>0</v>
      </c>
      <c r="K26" s="18">
        <f>(K$6+K$7+K$8)*Preços!K24</f>
        <v>0</v>
      </c>
      <c r="L26" s="18">
        <f>(L$6+L$7+L$8)*Preços!L24</f>
        <v>0</v>
      </c>
      <c r="M26" s="18">
        <f>(M$6+M$7+M$8)*Preços!M24</f>
        <v>0</v>
      </c>
      <c r="N26" s="18">
        <f>(N$6+N$7+N$8)*Preços!N24</f>
        <v>0</v>
      </c>
      <c r="O26" s="49">
        <f t="shared" si="0"/>
        <v>0</v>
      </c>
      <c r="P26" s="31">
        <f>PCAS!O26</f>
        <v>0</v>
      </c>
      <c r="Q26" s="54">
        <f t="shared" si="1"/>
        <v>0</v>
      </c>
    </row>
    <row r="27" spans="1:17" s="116" customFormat="1" ht="12.75">
      <c r="A27" s="115"/>
      <c r="B27" s="149"/>
      <c r="C27" s="156" t="s">
        <v>24</v>
      </c>
      <c r="D27" s="39" t="str">
        <f>Preços!D25</f>
        <v>Gold – Sem obstetrícia – 2024</v>
      </c>
      <c r="E27" s="40">
        <f>(E$6+E$7+E$8)*Preços!E25</f>
        <v>0</v>
      </c>
      <c r="F27" s="40">
        <f>(F$6+F$7+F$8)*Preços!F25</f>
        <v>0</v>
      </c>
      <c r="G27" s="40">
        <f>(G$6+G$7+G$8)*Preços!G25</f>
        <v>0</v>
      </c>
      <c r="H27" s="40">
        <f>(H$6+H$7+H$8)*Preços!H25</f>
        <v>0</v>
      </c>
      <c r="I27" s="40">
        <f>(I$6+I$7+I$8)*Preços!I25</f>
        <v>0</v>
      </c>
      <c r="J27" s="40">
        <f>(J$6+J$7+J$8)*Preços!J25</f>
        <v>0</v>
      </c>
      <c r="K27" s="40">
        <f>(K$6+K$7+K$8)*Preços!K25</f>
        <v>0</v>
      </c>
      <c r="L27" s="40">
        <f>(L$6+L$7+L$8)*Preços!L25</f>
        <v>0</v>
      </c>
      <c r="M27" s="40">
        <f>(M$6+M$7+M$8)*Preços!M25</f>
        <v>0</v>
      </c>
      <c r="N27" s="40">
        <f>(N$6+N$7+N$8)*Preços!N25</f>
        <v>0</v>
      </c>
      <c r="O27" s="49">
        <f t="shared" si="0"/>
        <v>0</v>
      </c>
      <c r="P27" s="31">
        <f>PCAS!O27</f>
        <v>0</v>
      </c>
      <c r="Q27" s="54">
        <f t="shared" si="1"/>
        <v>0</v>
      </c>
    </row>
    <row r="28" spans="1:17" s="116" customFormat="1" ht="13.5" customHeight="1">
      <c r="A28" s="115"/>
      <c r="B28" s="149"/>
      <c r="C28" s="157"/>
      <c r="D28" s="39" t="str">
        <f>Preços!D26</f>
        <v>Gold – Com obstetrícia – 2024</v>
      </c>
      <c r="E28" s="40">
        <f>(E$6+E$7+E$8)*Preços!E26</f>
        <v>0</v>
      </c>
      <c r="F28" s="40">
        <f>(F$6+F$7+F$8)*Preços!F26</f>
        <v>0</v>
      </c>
      <c r="G28" s="40">
        <f>(G$6+G$7+G$8)*Preços!G26</f>
        <v>0</v>
      </c>
      <c r="H28" s="40">
        <f>(H$6+H$7+H$8)*Preços!H26</f>
        <v>0</v>
      </c>
      <c r="I28" s="40">
        <f>(I$6+I$7+I$8)*Preços!I26</f>
        <v>0</v>
      </c>
      <c r="J28" s="40">
        <f>(J$6+J$7+J$8)*Preços!J26</f>
        <v>0</v>
      </c>
      <c r="K28" s="40">
        <f>(K$6+K$7+K$8)*Preços!K26</f>
        <v>0</v>
      </c>
      <c r="L28" s="40">
        <f>(L$6+L$7+L$8)*Preços!L26</f>
        <v>0</v>
      </c>
      <c r="M28" s="40">
        <f>(M$6+M$7+M$8)*Preços!M26</f>
        <v>0</v>
      </c>
      <c r="N28" s="40">
        <f>(N$6+N$7+N$8)*Preços!N26</f>
        <v>0</v>
      </c>
      <c r="O28" s="49">
        <f t="shared" si="0"/>
        <v>0</v>
      </c>
      <c r="P28" s="31">
        <f>PCAS!O28</f>
        <v>0</v>
      </c>
      <c r="Q28" s="54">
        <f t="shared" si="1"/>
        <v>0</v>
      </c>
    </row>
    <row r="29" spans="1:17" s="116" customFormat="1" ht="12.75">
      <c r="A29" s="115"/>
      <c r="B29" s="149"/>
      <c r="C29" s="157"/>
      <c r="D29" s="39" t="str">
        <f>Preços!D27</f>
        <v>Platinum – Sem obstetrícia – 2024</v>
      </c>
      <c r="E29" s="40">
        <f>(E$6+E$7+E$8)*Preços!E27</f>
        <v>0</v>
      </c>
      <c r="F29" s="40">
        <f>(F$6+F$7+F$8)*Preços!F27</f>
        <v>0</v>
      </c>
      <c r="G29" s="40">
        <f>(G$6+G$7+G$8)*Preços!G27</f>
        <v>0</v>
      </c>
      <c r="H29" s="40">
        <f>(H$6+H$7+H$8)*Preços!H27</f>
        <v>0</v>
      </c>
      <c r="I29" s="40">
        <f>(I$6+I$7+I$8)*Preços!I27</f>
        <v>0</v>
      </c>
      <c r="J29" s="40">
        <f>(J$6+J$7+J$8)*Preços!J27</f>
        <v>0</v>
      </c>
      <c r="K29" s="40">
        <f>(K$6+K$7+K$8)*Preços!K27</f>
        <v>0</v>
      </c>
      <c r="L29" s="40">
        <f>(L$6+L$7+L$8)*Preços!L27</f>
        <v>0</v>
      </c>
      <c r="M29" s="40">
        <f>(M$6+M$7+M$8)*Preços!M27</f>
        <v>0</v>
      </c>
      <c r="N29" s="40">
        <f>(N$6+N$7+N$8)*Preços!N27</f>
        <v>0</v>
      </c>
      <c r="O29" s="49">
        <f t="shared" si="0"/>
        <v>0</v>
      </c>
      <c r="P29" s="31">
        <f>PCAS!O29</f>
        <v>0</v>
      </c>
      <c r="Q29" s="54">
        <f t="shared" si="1"/>
        <v>0</v>
      </c>
    </row>
    <row r="30" spans="1:17" s="116" customFormat="1" ht="12.75">
      <c r="A30" s="115"/>
      <c r="B30" s="149"/>
      <c r="C30" s="157"/>
      <c r="D30" s="39" t="str">
        <f>Preços!D28</f>
        <v>Platinum – Com obstetrícia – 2024</v>
      </c>
      <c r="E30" s="40">
        <f>(E$6+E$7+E$8)*Preços!E28</f>
        <v>0</v>
      </c>
      <c r="F30" s="40">
        <f>(F$6+F$7+F$8)*Preços!F28</f>
        <v>0</v>
      </c>
      <c r="G30" s="40">
        <f>(G$6+G$7+G$8)*Preços!G28</f>
        <v>0</v>
      </c>
      <c r="H30" s="40">
        <f>(H$6+H$7+H$8)*Preços!H28</f>
        <v>0</v>
      </c>
      <c r="I30" s="40">
        <f>(I$6+I$7+I$8)*Preços!I28</f>
        <v>0</v>
      </c>
      <c r="J30" s="40">
        <f>(J$6+J$7+J$8)*Preços!J28</f>
        <v>0</v>
      </c>
      <c r="K30" s="40">
        <f>(K$6+K$7+K$8)*Preços!K28</f>
        <v>0</v>
      </c>
      <c r="L30" s="40">
        <f>(L$6+L$7+L$8)*Preços!L28</f>
        <v>0</v>
      </c>
      <c r="M30" s="40">
        <f>(M$6+M$7+M$8)*Preços!M28</f>
        <v>0</v>
      </c>
      <c r="N30" s="40">
        <f>(N$6+N$7+N$8)*Preços!N28</f>
        <v>0</v>
      </c>
      <c r="O30" s="49">
        <f t="shared" si="0"/>
        <v>0</v>
      </c>
      <c r="P30" s="31">
        <f>PCAS!O30</f>
        <v>0</v>
      </c>
      <c r="Q30" s="54">
        <f t="shared" si="1"/>
        <v>0</v>
      </c>
    </row>
    <row r="31" spans="1:17" ht="14.25">
      <c r="A31" s="115"/>
      <c r="B31" s="149"/>
      <c r="C31" s="158"/>
      <c r="D31" s="44" t="str">
        <f>Preços!D29</f>
        <v>Nacional – Com obstetrícia – 2024</v>
      </c>
      <c r="E31" s="45">
        <f>(E$6+E$7+E$8)*Preços!E29</f>
        <v>0</v>
      </c>
      <c r="F31" s="46">
        <f>(F$6+F$7+F$8)*Preços!F29</f>
        <v>0</v>
      </c>
      <c r="G31" s="46">
        <f>(G$6+G$7+G$8)*Preços!G29</f>
        <v>0</v>
      </c>
      <c r="H31" s="46">
        <f>(H$6+H$7+H$8)*Preços!H29</f>
        <v>0</v>
      </c>
      <c r="I31" s="46">
        <f>(I$6+I$7+I$8)*Preços!I29</f>
        <v>0</v>
      </c>
      <c r="J31" s="46">
        <f>(J$6+J$7+J$8)*Preços!J29</f>
        <v>0</v>
      </c>
      <c r="K31" s="46">
        <f>(K$6+K$7+K$8)*Preços!K29</f>
        <v>0</v>
      </c>
      <c r="L31" s="46">
        <f>(L$6+L$7+L$8)*Preços!L29</f>
        <v>0</v>
      </c>
      <c r="M31" s="46">
        <f>(M$6+M$7+M$8)*Preços!M29</f>
        <v>0</v>
      </c>
      <c r="N31" s="46">
        <f>(N$6+N$7+N$8)*Preços!N29</f>
        <v>0</v>
      </c>
      <c r="O31" s="50">
        <f t="shared" si="0"/>
        <v>0</v>
      </c>
      <c r="P31" s="51">
        <f>PCAS!O31</f>
        <v>0</v>
      </c>
      <c r="Q31" s="55">
        <f t="shared" si="1"/>
        <v>0</v>
      </c>
    </row>
    <row r="32" spans="1:17" ht="14.25">
      <c r="A32" s="107"/>
      <c r="B32" s="126"/>
      <c r="C32" s="126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</row>
    <row r="33" spans="1:17" ht="19.5" customHeight="1">
      <c r="A33" s="107"/>
      <c r="B33" s="107"/>
      <c r="C33" s="24" t="s">
        <v>39</v>
      </c>
      <c r="D33" s="13"/>
      <c r="E33" s="165" t="s">
        <v>40</v>
      </c>
      <c r="F33" s="165"/>
      <c r="G33" s="165"/>
      <c r="H33" s="128">
        <v>643.44</v>
      </c>
      <c r="I33" s="160" t="s">
        <v>41</v>
      </c>
      <c r="J33" s="160"/>
      <c r="K33" s="160"/>
      <c r="L33" s="160"/>
      <c r="M33" s="160"/>
      <c r="N33" s="160"/>
      <c r="O33" s="160"/>
      <c r="P33" s="160"/>
      <c r="Q33" s="160"/>
    </row>
    <row r="34" spans="1:17" ht="18" customHeight="1">
      <c r="A34" s="107"/>
      <c r="B34" s="107"/>
      <c r="C34" s="24" t="s">
        <v>42</v>
      </c>
      <c r="D34" s="13"/>
      <c r="E34" s="165" t="s">
        <v>43</v>
      </c>
      <c r="F34" s="165"/>
      <c r="G34" s="165"/>
      <c r="H34" s="128">
        <v>643.44</v>
      </c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4.25">
      <c r="A35" s="107"/>
      <c r="B35" s="107"/>
      <c r="C35" s="107"/>
      <c r="D35" s="107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</sheetData>
  <sheetProtection sheet="1" objects="1" selectLockedCells="1"/>
  <protectedRanges>
    <protectedRange sqref="E6:N9" name="Intervalo1"/>
  </protectedRanges>
  <mergeCells count="17">
    <mergeCell ref="P5:P9"/>
    <mergeCell ref="Q5:Q9"/>
    <mergeCell ref="I33:Q34"/>
    <mergeCell ref="B2:D3"/>
    <mergeCell ref="E2:Q3"/>
    <mergeCell ref="B6:C9"/>
    <mergeCell ref="B5:D5"/>
    <mergeCell ref="E33:G33"/>
    <mergeCell ref="E34:G34"/>
    <mergeCell ref="B10:B20"/>
    <mergeCell ref="B21:B31"/>
    <mergeCell ref="C10:C11"/>
    <mergeCell ref="C12:C15"/>
    <mergeCell ref="C16:C20"/>
    <mergeCell ref="C21:C22"/>
    <mergeCell ref="C23:C26"/>
    <mergeCell ref="C27:C31"/>
  </mergeCells>
  <conditionalFormatting sqref="Q10:Q31">
    <cfRule type="cellIs" priority="2" dxfId="1" operator="lessThan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SheetLayoutView="100" workbookViewId="0" topLeftCell="A8">
      <selection activeCell="H18" sqref="H18"/>
    </sheetView>
  </sheetViews>
  <sheetFormatPr defaultColWidth="7.8984375" defaultRowHeight="14.25"/>
  <cols>
    <col min="1" max="1" width="1.59765625" style="0" customWidth="1"/>
    <col min="2" max="2" width="5.69921875" style="0" customWidth="1"/>
    <col min="3" max="3" width="13.19921875" style="0" customWidth="1"/>
    <col min="4" max="4" width="27.3984375" style="0" customWidth="1"/>
    <col min="5" max="5" width="9.19921875" style="0" customWidth="1"/>
    <col min="6" max="7" width="9" style="0" customWidth="1"/>
    <col min="8" max="8" width="9.19921875" style="0" customWidth="1"/>
    <col min="9" max="10" width="9" style="0" customWidth="1"/>
    <col min="11" max="11" width="10.69921875" style="0" customWidth="1"/>
    <col min="12" max="14" width="9" style="0" customWidth="1"/>
    <col min="15" max="15" width="9.19921875" style="0" customWidth="1"/>
    <col min="16" max="32" width="9" style="0" customWidth="1"/>
    <col min="33" max="224" width="7.8984375" style="0" customWidth="1"/>
    <col min="225" max="252" width="9" style="0" customWidth="1"/>
  </cols>
  <sheetData>
    <row r="1" spans="1:26" ht="14.25">
      <c r="A1" s="4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6"/>
      <c r="Q1" s="26"/>
      <c r="R1" s="26"/>
      <c r="S1" s="26"/>
      <c r="T1" s="26"/>
      <c r="U1" s="26"/>
      <c r="V1" s="26"/>
      <c r="W1" s="32"/>
      <c r="X1" s="32"/>
      <c r="Y1" s="33"/>
      <c r="Z1" s="33"/>
    </row>
    <row r="2" spans="1:26" ht="21" customHeight="1">
      <c r="A2" s="4"/>
      <c r="B2" s="167"/>
      <c r="C2" s="167"/>
      <c r="D2" s="167"/>
      <c r="E2" s="169" t="s">
        <v>44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27"/>
      <c r="Q2" s="27"/>
      <c r="R2" s="27"/>
      <c r="S2" s="27"/>
      <c r="T2" s="27"/>
      <c r="W2" s="32"/>
      <c r="X2" s="32"/>
      <c r="Y2" s="34"/>
      <c r="Z2" s="34"/>
    </row>
    <row r="3" spans="1:15" ht="21" customHeight="1">
      <c r="A3" s="4"/>
      <c r="B3" s="167"/>
      <c r="C3" s="167"/>
      <c r="D3" s="167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4.2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3.5" customHeight="1">
      <c r="A5" s="7"/>
      <c r="B5" s="170" t="s">
        <v>30</v>
      </c>
      <c r="C5" s="170"/>
      <c r="D5" s="170"/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28" t="s">
        <v>45</v>
      </c>
    </row>
    <row r="6" spans="1:15" s="1" customFormat="1" ht="16.5" customHeight="1">
      <c r="A6" s="7"/>
      <c r="B6" s="168" t="s">
        <v>34</v>
      </c>
      <c r="C6" s="168"/>
      <c r="D6" s="9" t="s">
        <v>35</v>
      </c>
      <c r="E6" s="10">
        <f>'Simulação pessoal'!E6</f>
        <v>0</v>
      </c>
      <c r="F6" s="10">
        <f>'Simulação pessoal'!F6</f>
        <v>0</v>
      </c>
      <c r="G6" s="10">
        <f>'Simulação pessoal'!G6</f>
        <v>0</v>
      </c>
      <c r="H6" s="10">
        <f>'Simulação pessoal'!H6</f>
        <v>0</v>
      </c>
      <c r="I6" s="10">
        <f>'Simulação pessoal'!I6</f>
        <v>0</v>
      </c>
      <c r="J6" s="10">
        <f>'Simulação pessoal'!J6</f>
        <v>0</v>
      </c>
      <c r="K6" s="10">
        <f>'Simulação pessoal'!K6</f>
        <v>0</v>
      </c>
      <c r="L6" s="10">
        <f>'Simulação pessoal'!L6</f>
        <v>0</v>
      </c>
      <c r="M6" s="10">
        <f>'Simulação pessoal'!M6</f>
        <v>0</v>
      </c>
      <c r="N6" s="10">
        <f>'Simulação pessoal'!N6</f>
        <v>0</v>
      </c>
      <c r="O6" s="29"/>
    </row>
    <row r="7" spans="1:15" s="1" customFormat="1" ht="15" customHeight="1">
      <c r="A7" s="7"/>
      <c r="B7" s="168"/>
      <c r="C7" s="168"/>
      <c r="D7" s="11" t="s">
        <v>36</v>
      </c>
      <c r="E7" s="10">
        <f>'Simulação pessoal'!E7</f>
        <v>0</v>
      </c>
      <c r="F7" s="10">
        <f>'Simulação pessoal'!F7</f>
        <v>0</v>
      </c>
      <c r="G7" s="10">
        <f>'Simulação pessoal'!G7</f>
        <v>0</v>
      </c>
      <c r="H7" s="10">
        <f>'Simulação pessoal'!H7</f>
        <v>0</v>
      </c>
      <c r="I7" s="10">
        <f>'Simulação pessoal'!I7</f>
        <v>0</v>
      </c>
      <c r="J7" s="10">
        <f>'Simulação pessoal'!J7</f>
        <v>0</v>
      </c>
      <c r="K7" s="10">
        <f>'Simulação pessoal'!K7</f>
        <v>0</v>
      </c>
      <c r="L7" s="10">
        <f>'Simulação pessoal'!L7</f>
        <v>0</v>
      </c>
      <c r="M7" s="10">
        <f>'Simulação pessoal'!M7</f>
        <v>0</v>
      </c>
      <c r="N7" s="10">
        <f>'Simulação pessoal'!N7</f>
        <v>0</v>
      </c>
      <c r="O7" s="30"/>
    </row>
    <row r="8" spans="1:15" s="1" customFormat="1" ht="15" customHeight="1">
      <c r="A8" s="7"/>
      <c r="B8" s="168"/>
      <c r="C8" s="168"/>
      <c r="D8" s="11" t="s">
        <v>37</v>
      </c>
      <c r="E8" s="10">
        <f>'Simulação pessoal'!E8</f>
        <v>0</v>
      </c>
      <c r="F8" s="10">
        <f>'Simulação pessoal'!F8</f>
        <v>0</v>
      </c>
      <c r="G8" s="10">
        <f>'Simulação pessoal'!G8</f>
        <v>0</v>
      </c>
      <c r="H8" s="10">
        <f>'Simulação pessoal'!H8</f>
        <v>0</v>
      </c>
      <c r="I8" s="10">
        <f>'Simulação pessoal'!I8</f>
        <v>0</v>
      </c>
      <c r="J8" s="10">
        <f>'Simulação pessoal'!J8</f>
        <v>0</v>
      </c>
      <c r="K8" s="10">
        <f>'Simulação pessoal'!K8</f>
        <v>0</v>
      </c>
      <c r="L8" s="10">
        <f>'Simulação pessoal'!L8</f>
        <v>0</v>
      </c>
      <c r="M8" s="10">
        <f>'Simulação pessoal'!M8</f>
        <v>0</v>
      </c>
      <c r="N8" s="10">
        <f>'Simulação pessoal'!N8</f>
        <v>0</v>
      </c>
      <c r="O8" s="29"/>
    </row>
    <row r="9" spans="1:18" s="1" customFormat="1" ht="25.5">
      <c r="A9" s="7"/>
      <c r="B9" s="168"/>
      <c r="C9" s="168"/>
      <c r="D9" s="12" t="s">
        <v>38</v>
      </c>
      <c r="E9" s="10">
        <f>'Simulação pessoal'!E9</f>
        <v>0</v>
      </c>
      <c r="F9" s="10">
        <f>'Simulação pessoal'!F9</f>
        <v>0</v>
      </c>
      <c r="G9" s="10">
        <f>'Simulação pessoal'!G9</f>
        <v>0</v>
      </c>
      <c r="H9" s="10">
        <f>'Simulação pessoal'!H9</f>
        <v>0</v>
      </c>
      <c r="I9" s="10">
        <f>'Simulação pessoal'!I9</f>
        <v>0</v>
      </c>
      <c r="J9" s="10">
        <f>'Simulação pessoal'!J9</f>
        <v>0</v>
      </c>
      <c r="K9" s="10">
        <f>'Simulação pessoal'!K9</f>
        <v>0</v>
      </c>
      <c r="L9" s="10">
        <f>'Simulação pessoal'!L9</f>
        <v>0</v>
      </c>
      <c r="M9" s="10">
        <f>'Simulação pessoal'!M9</f>
        <v>0</v>
      </c>
      <c r="N9" s="10">
        <f>'Simulação pessoal'!N9</f>
        <v>0</v>
      </c>
      <c r="O9" s="29"/>
      <c r="P9"/>
      <c r="Q9"/>
      <c r="R9"/>
    </row>
    <row r="10" spans="1:15" s="2" customFormat="1" ht="13.5" customHeight="1">
      <c r="A10" s="13"/>
      <c r="B10" s="166" t="s">
        <v>21</v>
      </c>
      <c r="C10" s="150" t="s">
        <v>22</v>
      </c>
      <c r="D10" s="14" t="s">
        <v>46</v>
      </c>
      <c r="E10" s="15">
        <f>IF(Preços!E8&lt;$H$33,(E$6+E$7)*Preços!E8,(E$6+E$7)*$H$33)</f>
        <v>0</v>
      </c>
      <c r="F10" s="15">
        <f>IF(Preços!F8&lt;$H$33,(F$6+F$7)*Preços!F8,(F$6+F$7)*$H$33)</f>
        <v>0</v>
      </c>
      <c r="G10" s="15">
        <f>IF(Preços!G8&lt;$H$33,(G$6+G$7)*Preços!G8,(G$6+G$7)*$H$33)</f>
        <v>0</v>
      </c>
      <c r="H10" s="15">
        <f>IF(Preços!H8&lt;$H$33,(H$6+H$7)*Preços!H8,(H$6+H$7)*$H$33)</f>
        <v>0</v>
      </c>
      <c r="I10" s="15">
        <f>IF(Preços!I8&lt;$H$33,(I$6+I$7)*Preços!I8,(I$6+I$7)*$H$33)</f>
        <v>0</v>
      </c>
      <c r="J10" s="15">
        <f>IF(Preços!J8&lt;$H$33,(J$6+J$7)*Preços!J8,(J$6+J$7)*$H$33)</f>
        <v>0</v>
      </c>
      <c r="K10" s="15">
        <f>IF(Preços!K8&lt;$H$33,(K$6+K$7)*Preços!K8,(K$6+K$7)*$H$33)</f>
        <v>0</v>
      </c>
      <c r="L10" s="15">
        <f>IF(Preços!L8&lt;$H$33,(L$6+L$7)*Preços!L8,(L$6+L$7)*$H$33)</f>
        <v>0</v>
      </c>
      <c r="M10" s="15">
        <f>IF(Preços!M8&lt;$H$33,(M$6+M$7)*Preços!M8,(M$6+M$7)*$H$33)</f>
        <v>0</v>
      </c>
      <c r="N10" s="15">
        <f>IF(Preços!N8&lt;$H$33,(N$6+N$7)*Preços!N8,(N$6+N$7)*$H$33)</f>
        <v>0</v>
      </c>
      <c r="O10" s="31">
        <f>SUM(E10:N10)</f>
        <v>0</v>
      </c>
    </row>
    <row r="11" spans="1:15" s="2" customFormat="1" ht="12.75">
      <c r="A11" s="13"/>
      <c r="B11" s="166"/>
      <c r="C11" s="150"/>
      <c r="D11" s="16" t="s">
        <v>47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31">
        <f>SUM(E11:N11)</f>
        <v>0</v>
      </c>
    </row>
    <row r="12" spans="1:15" s="2" customFormat="1" ht="14.25" customHeight="1">
      <c r="A12" s="13"/>
      <c r="B12" s="166"/>
      <c r="C12" s="151" t="s">
        <v>23</v>
      </c>
      <c r="D12" s="17" t="str">
        <f>Preços!D10</f>
        <v>Gold – Com obstetrícia – 2024</v>
      </c>
      <c r="E12" s="18">
        <f>IF(Preços!E10&lt;$H$33,(E$6+E$7)*Preços!E10,(E$6+E$7)*$H$33)</f>
        <v>0</v>
      </c>
      <c r="F12" s="18">
        <f>IF(Preços!F10&lt;$H$33,(F$6+F$7)*Preços!F10,(F$6+F$7)*$H$33)</f>
        <v>0</v>
      </c>
      <c r="G12" s="18">
        <f>IF(Preços!G10&lt;$H$33,(G$6+G$7)*Preços!G10,(G$6+G$7)*$H$33)</f>
        <v>0</v>
      </c>
      <c r="H12" s="18">
        <f>IF(Preços!H10&lt;$H$33,(H$6+H$7)*Preços!H10,(H$6+H$7)*$H$33)</f>
        <v>0</v>
      </c>
      <c r="I12" s="18">
        <f>IF(Preços!I10&lt;$H$33,(I$6+I$7)*Preços!I10,(I$6+I$7)*$H$33)</f>
        <v>0</v>
      </c>
      <c r="J12" s="18">
        <f>IF(Preços!J10&lt;$H$33,(J$6+J$7)*Preços!J10,(J$6+J$7)*$H$33)</f>
        <v>0</v>
      </c>
      <c r="K12" s="18">
        <f>IF(Preços!K10&lt;$H$33,(K$6+K$7)*Preços!K10,(K$6+K$7)*$H$33)</f>
        <v>0</v>
      </c>
      <c r="L12" s="18">
        <f>IF(Preços!L10&lt;$H$33,(L$6+L$7)*Preços!L10,(L$6+L$7)*$H$33)</f>
        <v>0</v>
      </c>
      <c r="M12" s="18">
        <f>IF(Preços!M10&lt;$H$33,(M$6+M$7)*Preços!M10,(M$6+M$7)*$H$33)</f>
        <v>0</v>
      </c>
      <c r="N12" s="18">
        <f>IF(Preços!N10&lt;$H$33,(N$6+N$7)*Preços!N10,(N$6+N$7)*$H$33)</f>
        <v>0</v>
      </c>
      <c r="O12" s="31">
        <f>SUM(E12:N12)</f>
        <v>0</v>
      </c>
    </row>
    <row r="13" spans="1:15" s="2" customFormat="1" ht="12.75">
      <c r="A13" s="13"/>
      <c r="B13" s="166"/>
      <c r="C13" s="151"/>
      <c r="D13" s="17" t="str">
        <f>Preços!D11</f>
        <v>Premium – Sem obstetrícia – 2024</v>
      </c>
      <c r="E13" s="18">
        <f>IF(Preços!E11&lt;$H$33,(E$6+E$7)*Preços!E11,(E$6+E$7)*$H$33)</f>
        <v>0</v>
      </c>
      <c r="F13" s="18">
        <f>IF(Preços!F11&lt;$H$33,(F$6+F$7)*Preços!F11,(F$6+F$7)*$H$33)</f>
        <v>0</v>
      </c>
      <c r="G13" s="18">
        <f>IF(Preços!G11&lt;$H$33,(G$6+G$7)*Preços!G11,(G$6+G$7)*$H$33)</f>
        <v>0</v>
      </c>
      <c r="H13" s="18">
        <f>IF(Preços!H11&lt;$H$33,(H$6+H$7)*Preços!H11,(H$6+H$7)*$H$33)</f>
        <v>0</v>
      </c>
      <c r="I13" s="18">
        <f>IF(Preços!I11&lt;$H$33,(I$6+I$7)*Preços!I11,(I$6+I$7)*$H$33)</f>
        <v>0</v>
      </c>
      <c r="J13" s="18">
        <f>IF(Preços!J11&lt;$H$33,(J$6+J$7)*Preços!J11,(J$6+J$7)*$H$33)</f>
        <v>0</v>
      </c>
      <c r="K13" s="18">
        <f>IF(Preços!K11&lt;$H$33,(K$6+K$7)*Preços!K11,(K$6+K$7)*$H$33)</f>
        <v>0</v>
      </c>
      <c r="L13" s="18">
        <f>IF(Preços!L11&lt;$H$33,(L$6+L$7)*Preços!L11,(L$6+L$7)*$H$33)</f>
        <v>0</v>
      </c>
      <c r="M13" s="18">
        <f>IF(Preços!M11&lt;$H$33,(M$6+M$7)*Preços!M11,(M$6+M$7)*$H$33)</f>
        <v>0</v>
      </c>
      <c r="N13" s="18">
        <f>IF(Preços!N11&lt;$H$33,(N$6+N$7)*Preços!N11,(N$6+N$7)*$H$33)</f>
        <v>0</v>
      </c>
      <c r="O13" s="31">
        <f>SUM(E13:N13)</f>
        <v>0</v>
      </c>
    </row>
    <row r="14" spans="1:15" s="2" customFormat="1" ht="12.75">
      <c r="A14" s="13"/>
      <c r="B14" s="166"/>
      <c r="C14" s="151"/>
      <c r="D14" s="17" t="str">
        <f>Preços!D12</f>
        <v>Premium – Com obstetrícia – 2024</v>
      </c>
      <c r="E14" s="18">
        <f>IF(Preços!E12&lt;$H$33,(E$6+E$7)*Preços!E12,(E$6+E$7)*$H$33)</f>
        <v>0</v>
      </c>
      <c r="F14" s="18">
        <f>IF(Preços!F12&lt;$H$33,(F$6+F$7)*Preços!F12,(F$6+F$7)*$H$33)</f>
        <v>0</v>
      </c>
      <c r="G14" s="18">
        <f>IF(Preços!G12&lt;$H$33,(G$6+G$7)*Preços!G12,(G$6+G$7)*$H$33)</f>
        <v>0</v>
      </c>
      <c r="H14" s="18">
        <f>IF(Preços!H12&lt;$H$33,(H$6+H$7)*Preços!H12,(H$6+H$7)*$H$33)</f>
        <v>0</v>
      </c>
      <c r="I14" s="18">
        <f>IF(Preços!I12&lt;$H$33,(I$6+I$7)*Preços!I12,(I$6+I$7)*$H$33)</f>
        <v>0</v>
      </c>
      <c r="J14" s="18">
        <f>IF(Preços!J12&lt;$H$33,(J$6+J$7)*Preços!J12,(J$6+J$7)*$H$33)</f>
        <v>0</v>
      </c>
      <c r="K14" s="18">
        <f>IF(Preços!K12&lt;$H$33,(K$6+K$7)*Preços!K12,(K$6+K$7)*$H$33)</f>
        <v>0</v>
      </c>
      <c r="L14" s="18">
        <f>IF(Preços!L12&lt;$H$33,(L$6+L$7)*Preços!L12,(L$6+L$7)*$H$33)</f>
        <v>0</v>
      </c>
      <c r="M14" s="18">
        <f>IF(Preços!M12&lt;$H$33,(M$6+M$7)*Preços!M12,(M$6+M$7)*$H$33)</f>
        <v>0</v>
      </c>
      <c r="N14" s="18">
        <f>IF(Preços!N12&lt;$H$33,(N$6+N$7)*Preços!N12,(N$6+N$7)*$H$33)</f>
        <v>0</v>
      </c>
      <c r="O14" s="31">
        <f aca="true" t="shared" si="0" ref="O14:O31">SUM(E14:N14)</f>
        <v>0</v>
      </c>
    </row>
    <row r="15" spans="1:15" s="2" customFormat="1" ht="12.75">
      <c r="A15" s="13"/>
      <c r="B15" s="166"/>
      <c r="C15" s="151"/>
      <c r="D15" s="17" t="str">
        <f>Preços!D13</f>
        <v>Nacional – Com obstetrícia – 2024</v>
      </c>
      <c r="E15" s="18">
        <f>IF(Preços!E13&lt;$H$33,(E$6+E$7)*Preços!E13,(E$6+E$7)*$H$33)</f>
        <v>0</v>
      </c>
      <c r="F15" s="18">
        <f>IF(Preços!F13&lt;$H$33,(F$6+F$7)*Preços!F13,(F$6+F$7)*$H$33)</f>
        <v>0</v>
      </c>
      <c r="G15" s="18">
        <f>IF(Preços!G13&lt;$H$33,(G$6+G$7)*Preços!G13,(G$6+G$7)*$H$33)</f>
        <v>0</v>
      </c>
      <c r="H15" s="18">
        <f>IF(Preços!H13&lt;$H$33,(H$6+H$7)*Preços!H13,(H$6+H$7)*$H$33)</f>
        <v>0</v>
      </c>
      <c r="I15" s="18">
        <f>IF(Preços!I13&lt;$H$33,(I$6+I$7)*Preços!I13,(I$6+I$7)*$H$33)</f>
        <v>0</v>
      </c>
      <c r="J15" s="18">
        <f>IF(Preços!J13&lt;$H$33,(J$6+J$7)*Preços!J13,(J$6+J$7)*$H$33)</f>
        <v>0</v>
      </c>
      <c r="K15" s="18">
        <f>IF(Preços!K13&lt;$H$33,(K$6+K$7)*Preços!K13,(K$6+K$7)*$H$33)</f>
        <v>0</v>
      </c>
      <c r="L15" s="18">
        <f>IF(Preços!L13&lt;$H$33,(L$6+L$7)*Preços!L13,(L$6+L$7)*$H$33)</f>
        <v>0</v>
      </c>
      <c r="M15" s="18">
        <f>IF(Preços!M13&lt;$H$33,(M$6+M$7)*Preços!M13,(M$6+M$7)*$H$33)</f>
        <v>0</v>
      </c>
      <c r="N15" s="18">
        <f>IF(Preços!N13&lt;$H$33,(N$6+N$7)*Preços!N13,(N$6+N$7)*$H$33)</f>
        <v>0</v>
      </c>
      <c r="O15" s="31">
        <f t="shared" si="0"/>
        <v>0</v>
      </c>
    </row>
    <row r="16" spans="1:21" s="2" customFormat="1" ht="15" customHeight="1">
      <c r="A16" s="13"/>
      <c r="B16" s="166"/>
      <c r="C16" s="152" t="s">
        <v>24</v>
      </c>
      <c r="D16" s="19" t="str">
        <f>Preços!D14</f>
        <v>Gold – Sem obstetrícia – 2024</v>
      </c>
      <c r="E16" s="20">
        <f>IF(Preços!E14&lt;$H$33,(E$6+E$7)*Preços!E14,(E$6+E$7)*$H$33)</f>
        <v>0</v>
      </c>
      <c r="F16" s="20">
        <f>IF(Preços!F14&lt;$H$33,(F$6+F$7)*Preços!F14,(F$6+F$7)*$H$33)</f>
        <v>0</v>
      </c>
      <c r="G16" s="20">
        <f>IF(Preços!G14&lt;$H$33,(G$6+G$7)*Preços!G14,(G$6+G$7)*$H$33)</f>
        <v>0</v>
      </c>
      <c r="H16" s="20">
        <f>IF(Preços!H14&lt;$H$33,(H$6+H$7)*Preços!H14,(H$6+H$7)*$H$33)</f>
        <v>0</v>
      </c>
      <c r="I16" s="20">
        <f>IF(Preços!I14&lt;$H$33,(I$6+I$7)*Preços!I14,(I$6+I$7)*$H$33)</f>
        <v>0</v>
      </c>
      <c r="J16" s="20">
        <f>IF(Preços!J14&lt;$H$33,(J$6+J$7)*Preços!J14,(J$6+J$7)*$H$33)</f>
        <v>0</v>
      </c>
      <c r="K16" s="20">
        <f>IF(Preços!K14&lt;$H$33,(K$6+K$7)*Preços!K14,(K$6+K$7)*$H$33)</f>
        <v>0</v>
      </c>
      <c r="L16" s="20">
        <f>IF(Preços!L14&lt;$H$33,(L$6+L$7)*Preços!L14,(L$6+L$7)*$H$33)</f>
        <v>0</v>
      </c>
      <c r="M16" s="20">
        <f>IF(Preços!M14&lt;$H$33,(M$6+M$7)*Preços!M14,(M$6+M$7)*$H$33)</f>
        <v>0</v>
      </c>
      <c r="N16" s="20">
        <f>IF(Preços!N14&lt;$H$33,(N$6+N$7)*Preços!N14,(N$6+N$7)*$H$33)</f>
        <v>0</v>
      </c>
      <c r="O16" s="31">
        <f t="shared" si="0"/>
        <v>0</v>
      </c>
      <c r="R16" s="3"/>
      <c r="S16" s="3"/>
      <c r="T16" s="3"/>
      <c r="U16" s="3"/>
    </row>
    <row r="17" spans="1:15" s="2" customFormat="1" ht="12.75">
      <c r="A17" s="13"/>
      <c r="B17" s="166"/>
      <c r="C17" s="152"/>
      <c r="D17" s="19" t="str">
        <f>Preços!D15</f>
        <v>Gold – Com obstetrícia – 2024</v>
      </c>
      <c r="E17" s="20">
        <f>IF(Preços!E15&lt;$H$33,(E$6+E$7)*Preços!E15,(E$6+E$7)*$H$33)</f>
        <v>0</v>
      </c>
      <c r="F17" s="20">
        <f>IF(Preços!F15&lt;$H$33,(F$6+F$7)*Preços!F15,(F$6+F$7)*$H$33)</f>
        <v>0</v>
      </c>
      <c r="G17" s="20">
        <f>IF(Preços!G15&lt;$H$33,(G$6+G$7)*Preços!G15,(G$6+G$7)*$H$33)</f>
        <v>0</v>
      </c>
      <c r="H17" s="20">
        <f>IF(Preços!H15&lt;$H$33,(H$6+H$7)*Preços!H15,(H$6+H$7)*$H$33)</f>
        <v>0</v>
      </c>
      <c r="I17" s="20">
        <f>IF(Preços!I15&lt;$H$33,(I$6+I$7)*Preços!I15,(I$6+I$7)*$H$33)</f>
        <v>0</v>
      </c>
      <c r="J17" s="20">
        <f>IF(Preços!J15&lt;$H$33,(J$6+J$7)*Preços!J15,(J$6+J$7)*$H$33)</f>
        <v>0</v>
      </c>
      <c r="K17" s="20">
        <f>IF(Preços!K15&lt;$H$33,(K$6+K$7)*Preços!K15,(K$6+K$7)*$H$33)</f>
        <v>0</v>
      </c>
      <c r="L17" s="20">
        <f>IF(Preços!L15&lt;$H$33,(L$6+L$7)*Preços!L15,(L$6+L$7)*$H$33)</f>
        <v>0</v>
      </c>
      <c r="M17" s="20">
        <f>IF(Preços!M15&lt;$H$33,(M$6+M$7)*Preços!M15,(M$6+M$7)*$H$33)</f>
        <v>0</v>
      </c>
      <c r="N17" s="20">
        <f>IF(Preços!N15&lt;$H$33,(N$6+N$7)*Preços!N15,(N$6+N$7)*$H$33)</f>
        <v>0</v>
      </c>
      <c r="O17" s="31">
        <f t="shared" si="0"/>
        <v>0</v>
      </c>
    </row>
    <row r="18" spans="1:15" s="2" customFormat="1" ht="12.75">
      <c r="A18" s="13"/>
      <c r="B18" s="166"/>
      <c r="C18" s="152"/>
      <c r="D18" s="19" t="str">
        <f>Preços!D16</f>
        <v>Platinum – Sem obstetrícia – 2024</v>
      </c>
      <c r="E18" s="20">
        <f>IF(Preços!E16&lt;$H$33,(E$6+E$7)*Preços!E16,(E$6+E$7)*$H$33)</f>
        <v>0</v>
      </c>
      <c r="F18" s="20">
        <f>IF(Preços!F16&lt;$H$33,(F$6+F$7)*Preços!F16,(F$6+F$7)*$H$33)</f>
        <v>0</v>
      </c>
      <c r="G18" s="20">
        <f>IF(Preços!G16&lt;$H$33,(G$6+G$7)*Preços!G16,(G$6+G$7)*$H$33)</f>
        <v>0</v>
      </c>
      <c r="H18" s="20">
        <f>IF(Preços!H16&lt;$H$33,(H$6+H$7)*Preços!H16,(H$6+H$7)*$H$33)</f>
        <v>0</v>
      </c>
      <c r="I18" s="20">
        <f>IF(Preços!I16&lt;$H$33,(I$6+I$7)*Preços!I16,(I$6+I$7)*$H$33)</f>
        <v>0</v>
      </c>
      <c r="J18" s="20">
        <f>IF(Preços!J16&lt;$H$33,(J$6+J$7)*Preços!J16,(J$6+J$7)*$H$33)</f>
        <v>0</v>
      </c>
      <c r="K18" s="20">
        <f>IF(Preços!K16&lt;$H$33,(K$6+K$7)*Preços!K16,(K$6+K$7)*$H$33)</f>
        <v>0</v>
      </c>
      <c r="L18" s="20">
        <f>IF(Preços!L16&lt;$H$33,(L$6+L$7)*Preços!L16,(L$6+L$7)*$H$33)</f>
        <v>0</v>
      </c>
      <c r="M18" s="20">
        <f>IF(Preços!M16&lt;$H$33,(M$6+M$7)*Preços!M16,(M$6+M$7)*$H$33)</f>
        <v>0</v>
      </c>
      <c r="N18" s="20">
        <f>IF(Preços!N16&lt;$H$33,(N$6+N$7)*Preços!N16,(N$6+N$7)*$H$33)</f>
        <v>0</v>
      </c>
      <c r="O18" s="31">
        <f t="shared" si="0"/>
        <v>0</v>
      </c>
    </row>
    <row r="19" spans="1:15" s="2" customFormat="1" ht="12.75">
      <c r="A19" s="13"/>
      <c r="B19" s="166"/>
      <c r="C19" s="152"/>
      <c r="D19" s="19" t="str">
        <f>Preços!D17</f>
        <v>Platinum – Com obstetrícia – 2024</v>
      </c>
      <c r="E19" s="20">
        <f>IF(Preços!E17&lt;$H$33,(E$6+E$7)*Preços!E17,(E$6+E$7)*$H$33)</f>
        <v>0</v>
      </c>
      <c r="F19" s="20">
        <f>IF(Preços!F17&lt;$H$33,(F$6+F$7)*Preços!F17,(F$6+F$7)*$H$33)</f>
        <v>0</v>
      </c>
      <c r="G19" s="20">
        <f>IF(Preços!G17&lt;$H$33,(G$6+G$7)*Preços!G17,(G$6+G$7)*$H$33)</f>
        <v>0</v>
      </c>
      <c r="H19" s="20">
        <f>IF(Preços!H17&lt;$H$33,(H$6+H$7)*Preços!H17,(H$6+H$7)*$H$33)</f>
        <v>0</v>
      </c>
      <c r="I19" s="20">
        <f>IF(Preços!I17&lt;$H$33,(I$6+I$7)*Preços!I17,(I$6+I$7)*$H$33)</f>
        <v>0</v>
      </c>
      <c r="J19" s="20">
        <f>IF(Preços!J17&lt;$H$33,(J$6+J$7)*Preços!J17,(J$6+J$7)*$H$33)</f>
        <v>0</v>
      </c>
      <c r="K19" s="20">
        <f>IF(Preços!K17&lt;$H$33,(K$6+K$7)*Preços!K17,(K$6+K$7)*$H$33)</f>
        <v>0</v>
      </c>
      <c r="L19" s="20">
        <f>IF(Preços!L17&lt;$H$33,(L$6+L$7)*Preços!L17,(L$6+L$7)*$H$33)</f>
        <v>0</v>
      </c>
      <c r="M19" s="20">
        <f>IF(Preços!M17&lt;$H$33,(M$6+M$7)*Preços!M17,(M$6+M$7)*$H$33)</f>
        <v>0</v>
      </c>
      <c r="N19" s="20">
        <f>IF(Preços!N17&lt;$H$33,(N$6+N$7)*Preços!N17,(N$6+N$7)*$H$33)</f>
        <v>0</v>
      </c>
      <c r="O19" s="31">
        <f t="shared" si="0"/>
        <v>0</v>
      </c>
    </row>
    <row r="20" spans="1:18" s="2" customFormat="1" ht="14.25">
      <c r="A20" s="13"/>
      <c r="B20" s="166"/>
      <c r="C20" s="152"/>
      <c r="D20" s="19" t="str">
        <f>Preços!D18</f>
        <v>Nacional – Com obstetrícia – 2024</v>
      </c>
      <c r="E20" s="20">
        <f>IF(Preços!E18&lt;$H$33,(E$6+E$7)*Preços!E18,(E$6+E$7)*$H$33)</f>
        <v>0</v>
      </c>
      <c r="F20" s="20">
        <f>IF(Preços!F18&lt;$H$33,(F$6+F$7)*Preços!F18,(F$6+F$7)*$H$33)</f>
        <v>0</v>
      </c>
      <c r="G20" s="20">
        <f>IF(Preços!G18&lt;$H$33,(G$6+G$7)*Preços!G18,(G$6+G$7)*$H$33)</f>
        <v>0</v>
      </c>
      <c r="H20" s="20">
        <f>IF(Preços!H18&lt;$H$33,(H$6+H$7)*Preços!H18,(H$6+H$7)*$H$33)</f>
        <v>0</v>
      </c>
      <c r="I20" s="20">
        <f>IF(Preços!I18&lt;$H$33,(I$6+I$7)*Preços!I18,(I$6+I$7)*$H$33)</f>
        <v>0</v>
      </c>
      <c r="J20" s="20">
        <f>IF(Preços!J18&lt;$H$33,(J$6+J$7)*Preços!J18,(J$6+J$7)*$H$33)</f>
        <v>0</v>
      </c>
      <c r="K20" s="20">
        <f>IF(Preços!K18&lt;$H$33,(K$6+K$7)*Preços!K18,(K$6+K$7)*$H$33)</f>
        <v>0</v>
      </c>
      <c r="L20" s="20">
        <f>IF(Preços!L18&lt;$H$33,(L$6+L$7)*Preços!L18,(L$6+L$7)*$H$33)</f>
        <v>0</v>
      </c>
      <c r="M20" s="20">
        <f>IF(Preços!M18&lt;$H$33,(M$6+M$7)*Preços!M18,(M$6+M$7)*$H$33)</f>
        <v>0</v>
      </c>
      <c r="N20" s="20">
        <f>IF(Preços!N18&lt;$H$33,(N$6+N$7)*Preços!N18,(N$6+N$7)*$H$33)</f>
        <v>0</v>
      </c>
      <c r="O20" s="31">
        <f t="shared" si="0"/>
        <v>0</v>
      </c>
      <c r="P20" s="3"/>
      <c r="Q20" s="3"/>
      <c r="R20" s="3"/>
    </row>
    <row r="21" spans="1:15" s="2" customFormat="1" ht="13.5" customHeight="1">
      <c r="A21" s="13"/>
      <c r="B21" s="149" t="s">
        <v>25</v>
      </c>
      <c r="C21" s="150" t="s">
        <v>22</v>
      </c>
      <c r="D21" s="14" t="s">
        <v>46</v>
      </c>
      <c r="E21" s="15">
        <f>IF(Preços!E19&lt;$H$33,(E$6+E$7)*Preços!E19,(E$6+E$7)*$H$33)</f>
        <v>0</v>
      </c>
      <c r="F21" s="15">
        <f>IF(Preços!F19&lt;$H$33,(F$6+F$7)*Preços!F19,(F$6+F$7)*$H$33)</f>
        <v>0</v>
      </c>
      <c r="G21" s="15">
        <f>IF(Preços!G19&lt;$H$33,(G$6+G$7)*Preços!G19,(G$6+G$7)*$H$33)</f>
        <v>0</v>
      </c>
      <c r="H21" s="15">
        <f>IF(Preços!H19&lt;$H$33,(H$6+H$7)*Preços!H19,(H$6+H$7)*$H$33)</f>
        <v>0</v>
      </c>
      <c r="I21" s="15">
        <f>IF(Preços!I19&lt;$H$33,(I$6+I$7)*Preços!I19,(I$6+I$7)*$H$33)</f>
        <v>0</v>
      </c>
      <c r="J21" s="15">
        <f>IF(Preços!J19&lt;$H$33,(J$6+J$7)*Preços!J19,(J$6+J$7)*$H$33)</f>
        <v>0</v>
      </c>
      <c r="K21" s="15">
        <f>IF(Preços!K19&lt;$H$33,(K$6+K$7)*Preços!K19,(K$6+K$7)*$H$33)</f>
        <v>0</v>
      </c>
      <c r="L21" s="15">
        <f>IF(Preços!L19&lt;$H$33,(L$6+L$7)*Preços!L19,(L$6+L$7)*$H$33)</f>
        <v>0</v>
      </c>
      <c r="M21" s="15">
        <f>IF(Preços!M19&lt;$H$33,(M$6+M$7)*Preços!M19,(M$6+M$7)*$H$33)</f>
        <v>0</v>
      </c>
      <c r="N21" s="15">
        <f>IF(Preços!N19&lt;$H$33,(N$6+N$7)*Preços!N19,(N$6+N$7)*$H$33)</f>
        <v>0</v>
      </c>
      <c r="O21" s="31">
        <f t="shared" si="0"/>
        <v>0</v>
      </c>
    </row>
    <row r="22" spans="1:15" s="2" customFormat="1" ht="12.75">
      <c r="A22" s="13"/>
      <c r="B22" s="149"/>
      <c r="C22" s="150"/>
      <c r="D22" s="16" t="s">
        <v>47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31">
        <f t="shared" si="0"/>
        <v>0</v>
      </c>
    </row>
    <row r="23" spans="1:15" s="2" customFormat="1" ht="13.5" customHeight="1">
      <c r="A23" s="13"/>
      <c r="B23" s="149"/>
      <c r="C23" s="153" t="s">
        <v>23</v>
      </c>
      <c r="D23" s="17" t="str">
        <f>Preços!D21</f>
        <v>Gold – Com obstetrícia – 2024</v>
      </c>
      <c r="E23" s="18">
        <f>IF(Preços!E21&lt;$H$33,(E$6+E$7)*Preços!E21,(E$6+E$7)*$H$33)</f>
        <v>0</v>
      </c>
      <c r="F23" s="18">
        <f>IF(Preços!F21&lt;$H$33,(F$6+F$7)*Preços!F21,(F$6+F$7)*$H$33)</f>
        <v>0</v>
      </c>
      <c r="G23" s="18">
        <f>IF(Preços!G21&lt;$H$33,(G$6+G$7)*Preços!G21,(G$6+G$7)*$H$33)</f>
        <v>0</v>
      </c>
      <c r="H23" s="18">
        <f>IF(Preços!H21&lt;$H$33,(H$6+H$7)*Preços!H21,(H$6+H$7)*$H$33)</f>
        <v>0</v>
      </c>
      <c r="I23" s="18">
        <f>IF(Preços!I21&lt;$H$33,(I$6+I$7)*Preços!I21,(I$6+I$7)*$H$33)</f>
        <v>0</v>
      </c>
      <c r="J23" s="18">
        <f>IF(Preços!J21&lt;$H$33,(J$6+J$7)*Preços!J21,(J$6+J$7)*$H$33)</f>
        <v>0</v>
      </c>
      <c r="K23" s="18">
        <f>IF(Preços!K21&lt;$H$33,(K$6+K$7)*Preços!K21,(K$6+K$7)*$H$33)</f>
        <v>0</v>
      </c>
      <c r="L23" s="18">
        <f>IF(Preços!L21&lt;$H$33,(L$6+L$7)*Preços!L21,(L$6+L$7)*$H$33)</f>
        <v>0</v>
      </c>
      <c r="M23" s="18">
        <f>IF(Preços!M21&lt;$H$33,(M$6+M$7)*Preços!M21,(M$6+M$7)*$H$33)</f>
        <v>0</v>
      </c>
      <c r="N23" s="18">
        <f>IF(Preços!N21&lt;$H$33,(N$6+N$7)*Preços!N21,(N$6+N$7)*$H$33)</f>
        <v>0</v>
      </c>
      <c r="O23" s="31">
        <f t="shared" si="0"/>
        <v>0</v>
      </c>
    </row>
    <row r="24" spans="1:15" s="2" customFormat="1" ht="12.75">
      <c r="A24" s="13"/>
      <c r="B24" s="149"/>
      <c r="C24" s="154"/>
      <c r="D24" s="17" t="str">
        <f>Preços!D22</f>
        <v>Premium – Sem obstetrícia – 2024</v>
      </c>
      <c r="E24" s="18">
        <f>IF(Preços!E22&lt;$H$33,(E$6+E$7)*Preços!E22,(E$6+E$7)*$H$33)</f>
        <v>0</v>
      </c>
      <c r="F24" s="18">
        <f>IF(Preços!F22&lt;$H$33,(F$6+F$7)*Preços!F22,(F$6+F$7)*$H$33)</f>
        <v>0</v>
      </c>
      <c r="G24" s="18">
        <f>IF(Preços!G22&lt;$H$33,(G$6+G$7)*Preços!G22,(G$6+G$7)*$H$33)</f>
        <v>0</v>
      </c>
      <c r="H24" s="18">
        <f>IF(Preços!H22&lt;$H$33,(H$6+H$7)*Preços!H22,(H$6+H$7)*$H$33)</f>
        <v>0</v>
      </c>
      <c r="I24" s="18">
        <f>IF(Preços!I22&lt;$H$33,(I$6+I$7)*Preços!I22,(I$6+I$7)*$H$33)</f>
        <v>0</v>
      </c>
      <c r="J24" s="18">
        <f>IF(Preços!J22&lt;$H$33,(J$6+J$7)*Preços!J22,(J$6+J$7)*$H$33)</f>
        <v>0</v>
      </c>
      <c r="K24" s="18">
        <f>IF(Preços!K22&lt;$H$33,(K$6+K$7)*Preços!K22,(K$6+K$7)*$H$33)</f>
        <v>0</v>
      </c>
      <c r="L24" s="18">
        <f>IF(Preços!L22&lt;$H$33,(L$6+L$7)*Preços!L22,(L$6+L$7)*$H$33)</f>
        <v>0</v>
      </c>
      <c r="M24" s="18">
        <f>IF(Preços!M22&lt;$H$33,(M$6+M$7)*Preços!M22,(M$6+M$7)*$H$33)</f>
        <v>0</v>
      </c>
      <c r="N24" s="18">
        <f>IF(Preços!N22&lt;$H$33,(N$6+N$7)*Preços!N22,(N$6+N$7)*$H$33)</f>
        <v>0</v>
      </c>
      <c r="O24" s="31">
        <f t="shared" si="0"/>
        <v>0</v>
      </c>
    </row>
    <row r="25" spans="1:15" s="2" customFormat="1" ht="12.75">
      <c r="A25" s="13"/>
      <c r="B25" s="149"/>
      <c r="C25" s="154"/>
      <c r="D25" s="17" t="str">
        <f>Preços!D23</f>
        <v>Premium – Com obstetrícia – 2024</v>
      </c>
      <c r="E25" s="18">
        <f>IF(Preços!E23&lt;$H$33,(E$6+E$7)*Preços!E23,(E$6+E$7)*$H$33)</f>
        <v>0</v>
      </c>
      <c r="F25" s="18">
        <f>IF(Preços!F23&lt;$H$33,(F$6+F$7)*Preços!F23,(F$6+F$7)*$H$33)</f>
        <v>0</v>
      </c>
      <c r="G25" s="18">
        <f>IF(Preços!G23&lt;$H$33,(G$6+G$7)*Preços!G23,(G$6+G$7)*$H$33)</f>
        <v>0</v>
      </c>
      <c r="H25" s="18">
        <f>IF(Preços!H23&lt;$H$33,(H$6+H$7)*Preços!H23,(H$6+H$7)*$H$33)</f>
        <v>0</v>
      </c>
      <c r="I25" s="18">
        <f>IF(Preços!I23&lt;$H$33,(I$6+I$7)*Preços!I23,(I$6+I$7)*$H$33)</f>
        <v>0</v>
      </c>
      <c r="J25" s="18">
        <f>IF(Preços!J23&lt;$H$33,(J$6+J$7)*Preços!J23,(J$6+J$7)*$H$33)</f>
        <v>0</v>
      </c>
      <c r="K25" s="18">
        <f>IF(Preços!K23&lt;$H$33,(K$6+K$7)*Preços!K23,(K$6+K$7)*$H$33)</f>
        <v>0</v>
      </c>
      <c r="L25" s="18">
        <f>IF(Preços!L23&lt;$H$33,(L$6+L$7)*Preços!L23,(L$6+L$7)*$H$33)</f>
        <v>0</v>
      </c>
      <c r="M25" s="18">
        <f>IF(Preços!M23&lt;$H$33,(M$6+M$7)*Preços!M23,(M$6+M$7)*$H$33)</f>
        <v>0</v>
      </c>
      <c r="N25" s="18">
        <f>IF(Preços!N23&lt;$H$33,(N$6+N$7)*Preços!N23,(N$6+N$7)*$H$33)</f>
        <v>0</v>
      </c>
      <c r="O25" s="31">
        <f t="shared" si="0"/>
        <v>0</v>
      </c>
    </row>
    <row r="26" spans="1:15" s="2" customFormat="1" ht="12.75">
      <c r="A26" s="13"/>
      <c r="B26" s="149"/>
      <c r="C26" s="155"/>
      <c r="D26" s="17" t="str">
        <f>Preços!D24</f>
        <v>Nacional – Com obstetrícia – 2024</v>
      </c>
      <c r="E26" s="18">
        <f>IF(Preços!E24&lt;$H$33,(E$6+E$7)*Preços!E24,(E$6+E$7)*$H$33)</f>
        <v>0</v>
      </c>
      <c r="F26" s="18">
        <f>IF(Preços!F24&lt;$H$33,(F$6+F$7)*Preços!F24,(F$6+F$7)*$H$33)</f>
        <v>0</v>
      </c>
      <c r="G26" s="18">
        <f>IF(Preços!G24&lt;$H$33,(G$6+G$7)*Preços!G24,(G$6+G$7)*$H$33)</f>
        <v>0</v>
      </c>
      <c r="H26" s="18">
        <f>IF(Preços!H24&lt;$H$33,(H$6+H$7)*Preços!H24,(H$6+H$7)*$H$33)</f>
        <v>0</v>
      </c>
      <c r="I26" s="18">
        <f>IF(Preços!I24&lt;$H$33,(I$6+I$7)*Preços!I24,(I$6+I$7)*$H$33)</f>
        <v>0</v>
      </c>
      <c r="J26" s="18">
        <f>IF(Preços!J24&lt;$H$33,(J$6+J$7)*Preços!J24,(J$6+J$7)*$H$33)</f>
        <v>0</v>
      </c>
      <c r="K26" s="18">
        <f>IF(Preços!K24&lt;$H$33,(K$6+K$7)*Preços!K24,(K$6+K$7)*$H$33)</f>
        <v>0</v>
      </c>
      <c r="L26" s="18">
        <f>IF(Preços!L24&lt;$H$33,(L$6+L$7)*Preços!L24,(L$6+L$7)*$H$33)</f>
        <v>0</v>
      </c>
      <c r="M26" s="18">
        <f>IF(Preços!M24&lt;$H$33,(M$6+M$7)*Preços!M24,(M$6+M$7)*$H$33)</f>
        <v>0</v>
      </c>
      <c r="N26" s="18">
        <f>IF(Preços!N24&lt;$H$33,(N$6+N$7)*Preços!N24,(N$6+N$7)*$H$33)</f>
        <v>0</v>
      </c>
      <c r="O26" s="31">
        <f t="shared" si="0"/>
        <v>0</v>
      </c>
    </row>
    <row r="27" spans="1:15" s="2" customFormat="1" ht="12.75">
      <c r="A27" s="13"/>
      <c r="B27" s="149"/>
      <c r="C27" s="156" t="s">
        <v>24</v>
      </c>
      <c r="D27" s="19" t="str">
        <f>Preços!D25</f>
        <v>Gold – Sem obstetrícia – 2024</v>
      </c>
      <c r="E27" s="20">
        <f>IF(Preços!E25&lt;$H$33,(E$6+E$7)*Preços!E25,(E$6+E$7)*$H$33)</f>
        <v>0</v>
      </c>
      <c r="F27" s="20">
        <f>IF(Preços!F25&lt;$H$33,(F$6+F$7)*Preços!F25,(F$6+F$7)*$H$33)</f>
        <v>0</v>
      </c>
      <c r="G27" s="20">
        <f>IF(Preços!G25&lt;$H$33,(G$6+G$7)*Preços!G25,(G$6+G$7)*$H$33)</f>
        <v>0</v>
      </c>
      <c r="H27" s="20">
        <f>IF(Preços!H25&lt;$H$33,(H$6+H$7)*Preços!H25,(H$6+H$7)*$H$33)</f>
        <v>0</v>
      </c>
      <c r="I27" s="20">
        <f>IF(Preços!I25&lt;$H$33,(I$6+I$7)*Preços!I25,(I$6+I$7)*$H$33)</f>
        <v>0</v>
      </c>
      <c r="J27" s="20">
        <f>IF(Preços!J25&lt;$H$33,(J$6+J$7)*Preços!J25,(J$6+J$7)*$H$33)</f>
        <v>0</v>
      </c>
      <c r="K27" s="20">
        <f>IF(Preços!K25&lt;$H$33,(K$6+K$7)*Preços!K25,(K$6+K$7)*$H$33)</f>
        <v>0</v>
      </c>
      <c r="L27" s="20">
        <f>IF(Preços!L25&lt;$H$33,(L$6+L$7)*Preços!L25,(L$6+L$7)*$H$33)</f>
        <v>0</v>
      </c>
      <c r="M27" s="20">
        <f>IF(Preços!M25&lt;$H$33,(M$6+M$7)*Preços!M25,(M$6+M$7)*$H$33)</f>
        <v>0</v>
      </c>
      <c r="N27" s="20">
        <f>IF(Preços!N25&lt;$H$33,(N$6+N$7)*Preços!N25,(N$6+N$7)*$H$33)</f>
        <v>0</v>
      </c>
      <c r="O27" s="31">
        <f t="shared" si="0"/>
        <v>0</v>
      </c>
    </row>
    <row r="28" spans="1:15" s="2" customFormat="1" ht="13.5" customHeight="1">
      <c r="A28" s="13"/>
      <c r="B28" s="149"/>
      <c r="C28" s="157"/>
      <c r="D28" s="19" t="str">
        <f>Preços!D26</f>
        <v>Gold – Com obstetrícia – 2024</v>
      </c>
      <c r="E28" s="20">
        <f>IF(Preços!E26&lt;$H$33,(E$6+E$7)*Preços!E26,(E$6+E$7)*$H$33)</f>
        <v>0</v>
      </c>
      <c r="F28" s="20">
        <f>IF(Preços!F26&lt;$H$33,(F$6+F$7)*Preços!F26,(F$6+F$7)*$H$33)</f>
        <v>0</v>
      </c>
      <c r="G28" s="20">
        <f>IF(Preços!G26&lt;$H$33,(G$6+G$7)*Preços!G26,(G$6+G$7)*$H$33)</f>
        <v>0</v>
      </c>
      <c r="H28" s="20">
        <f>IF(Preços!H26&lt;$H$33,(H$6+H$7)*Preços!H26,(H$6+H$7)*$H$33)</f>
        <v>0</v>
      </c>
      <c r="I28" s="20">
        <f>IF(Preços!I26&lt;$H$33,(I$6+I$7)*Preços!I26,(I$6+I$7)*$H$33)</f>
        <v>0</v>
      </c>
      <c r="J28" s="20">
        <f>IF(Preços!J26&lt;$H$33,(J$6+J$7)*Preços!J26,(J$6+J$7)*$H$33)</f>
        <v>0</v>
      </c>
      <c r="K28" s="20">
        <f>IF(Preços!K26&lt;$H$33,(K$6+K$7)*Preços!K26,(K$6+K$7)*$H$33)</f>
        <v>0</v>
      </c>
      <c r="L28" s="20">
        <f>IF(Preços!L26&lt;$H$33,(L$6+L$7)*Preços!L26,(L$6+L$7)*$H$33)</f>
        <v>0</v>
      </c>
      <c r="M28" s="20">
        <f>IF(Preços!M26&lt;$H$33,(M$6+M$7)*Preços!M26,(M$6+M$7)*$H$33)</f>
        <v>0</v>
      </c>
      <c r="N28" s="20">
        <f>IF(Preços!N26&lt;$H$33,(N$6+N$7)*Preços!N26,(N$6+N$7)*$H$33)</f>
        <v>0</v>
      </c>
      <c r="O28" s="31">
        <f t="shared" si="0"/>
        <v>0</v>
      </c>
    </row>
    <row r="29" spans="1:15" s="2" customFormat="1" ht="12.75">
      <c r="A29" s="13"/>
      <c r="B29" s="149"/>
      <c r="C29" s="157"/>
      <c r="D29" s="19" t="str">
        <f>Preços!D27</f>
        <v>Platinum – Sem obstetrícia – 2024</v>
      </c>
      <c r="E29" s="20">
        <f>IF(Preços!E27&lt;$H$33,(E$6+E$7)*Preços!E27,(E$6+E$7)*$H$33)</f>
        <v>0</v>
      </c>
      <c r="F29" s="20">
        <f>IF(Preços!F27&lt;$H$33,(F$6+F$7)*Preços!F27,(F$6+F$7)*$H$33)</f>
        <v>0</v>
      </c>
      <c r="G29" s="20">
        <f>IF(Preços!G27&lt;$H$33,(G$6+G$7)*Preços!G27,(G$6+G$7)*$H$33)</f>
        <v>0</v>
      </c>
      <c r="H29" s="20">
        <f>IF(Preços!H27&lt;$H$33,(H$6+H$7)*Preços!H27,(H$6+H$7)*$H$33)</f>
        <v>0</v>
      </c>
      <c r="I29" s="20">
        <f>IF(Preços!I27&lt;$H$33,(I$6+I$7)*Preços!I27,(I$6+I$7)*$H$33)</f>
        <v>0</v>
      </c>
      <c r="J29" s="20">
        <f>IF(Preços!J27&lt;$H$33,(J$6+J$7)*Preços!J27,(J$6+J$7)*$H$33)</f>
        <v>0</v>
      </c>
      <c r="K29" s="20">
        <f>IF(Preços!K27&lt;$H$33,(K$6+K$7)*Preços!K27,(K$6+K$7)*$H$33)</f>
        <v>0</v>
      </c>
      <c r="L29" s="20">
        <f>IF(Preços!L27&lt;$H$33,(L$6+L$7)*Preços!L27,(L$6+L$7)*$H$33)</f>
        <v>0</v>
      </c>
      <c r="M29" s="20">
        <f>IF(Preços!M27&lt;$H$33,(M$6+M$7)*Preços!M27,(M$6+M$7)*$H$33)</f>
        <v>0</v>
      </c>
      <c r="N29" s="20">
        <f>IF(Preços!N27&lt;$H$33,(N$6+N$7)*Preços!N27,(N$6+N$7)*$H$33)</f>
        <v>0</v>
      </c>
      <c r="O29" s="31">
        <f t="shared" si="0"/>
        <v>0</v>
      </c>
    </row>
    <row r="30" spans="1:15" s="2" customFormat="1" ht="12.75">
      <c r="A30" s="13"/>
      <c r="B30" s="149"/>
      <c r="C30" s="157"/>
      <c r="D30" s="19" t="str">
        <f>Preços!D28</f>
        <v>Platinum – Com obstetrícia – 2024</v>
      </c>
      <c r="E30" s="20">
        <f>IF(Preços!E28&lt;$H$33,(E$6+E$7)*Preços!E28,(E$6+E$7)*$H$33)</f>
        <v>0</v>
      </c>
      <c r="F30" s="20">
        <f>IF(Preços!F28&lt;$H$33,(F$6+F$7)*Preços!F28,(F$6+F$7)*$H$33)</f>
        <v>0</v>
      </c>
      <c r="G30" s="20">
        <f>IF(Preços!G28&lt;$H$33,(G$6+G$7)*Preços!G28,(G$6+G$7)*$H$33)</f>
        <v>0</v>
      </c>
      <c r="H30" s="20">
        <f>IF(Preços!H28&lt;$H$33,(H$6+H$7)*Preços!H28,(H$6+H$7)*$H$33)</f>
        <v>0</v>
      </c>
      <c r="I30" s="20">
        <f>IF(Preços!I28&lt;$H$33,(I$6+I$7)*Preços!I28,(I$6+I$7)*$H$33)</f>
        <v>0</v>
      </c>
      <c r="J30" s="20">
        <f>IF(Preços!J28&lt;$H$33,(J$6+J$7)*Preços!J28,(J$6+J$7)*$H$33)</f>
        <v>0</v>
      </c>
      <c r="K30" s="20">
        <f>IF(Preços!K28&lt;$H$33,(K$6+K$7)*Preços!K28,(K$6+K$7)*$H$33)</f>
        <v>0</v>
      </c>
      <c r="L30" s="20">
        <f>IF(Preços!L28&lt;$H$33,(L$6+L$7)*Preços!L28,(L$6+L$7)*$H$33)</f>
        <v>0</v>
      </c>
      <c r="M30" s="20">
        <f>IF(Preços!M28&lt;$H$33,(M$6+M$7)*Preços!M28,(M$6+M$7)*$H$33)</f>
        <v>0</v>
      </c>
      <c r="N30" s="20">
        <f>IF(Preços!N28&lt;$H$33,(N$6+N$7)*Preços!N28,(N$6+N$7)*$H$33)</f>
        <v>0</v>
      </c>
      <c r="O30" s="31">
        <f t="shared" si="0"/>
        <v>0</v>
      </c>
    </row>
    <row r="31" spans="1:15" s="3" customFormat="1" ht="14.25">
      <c r="A31" s="13"/>
      <c r="B31" s="149"/>
      <c r="C31" s="158"/>
      <c r="D31" s="19" t="str">
        <f>Preços!D29</f>
        <v>Nacional – Com obstetrícia – 2024</v>
      </c>
      <c r="E31" s="20">
        <f>IF(Preços!E29&lt;$H$33,(E$6+E$7)*Preços!E29,(E$6+E$7)*$H$33)</f>
        <v>0</v>
      </c>
      <c r="F31" s="20">
        <f>IF(Preços!F29&lt;$H$33,(F$6+F$7)*Preços!F29,(F$6+F$7)*$H$33)</f>
        <v>0</v>
      </c>
      <c r="G31" s="20">
        <f>IF(Preços!G29&lt;$H$33,(G$6+G$7)*Preços!G29,(G$6+G$7)*$H$33)</f>
        <v>0</v>
      </c>
      <c r="H31" s="20">
        <f>IF(Preços!H29&lt;$H$33,(H$6+H$7)*Preços!H29,(H$6+H$7)*$H$33)</f>
        <v>0</v>
      </c>
      <c r="I31" s="20">
        <f>IF(Preços!I29&lt;$H$33,(I$6+I$7)*Preços!I29,(I$6+I$7)*$H$33)</f>
        <v>0</v>
      </c>
      <c r="J31" s="20">
        <f>IF(Preços!J29&lt;$H$33,(J$6+J$7)*Preços!J29,(J$6+J$7)*$H$33)</f>
        <v>0</v>
      </c>
      <c r="K31" s="20">
        <f>IF(Preços!K29&lt;$H$33,(K$6+K$7)*Preços!K29,(K$6+K$7)*$H$33)</f>
        <v>0</v>
      </c>
      <c r="L31" s="20">
        <f>IF(Preços!L29&lt;$H$33,(L$6+L$7)*Preços!L29,(L$6+L$7)*$H$33)</f>
        <v>0</v>
      </c>
      <c r="M31" s="20">
        <f>IF(Preços!M29&lt;$H$33,(M$6+M$7)*Preços!M29,(M$6+M$7)*$H$33)</f>
        <v>0</v>
      </c>
      <c r="N31" s="20">
        <f>IF(Preços!N29&lt;$H$33,(N$6+N$7)*Preços!N29,(N$6+N$7)*$H$33)</f>
        <v>0</v>
      </c>
      <c r="O31" s="31">
        <f t="shared" si="0"/>
        <v>0</v>
      </c>
    </row>
    <row r="32" spans="1:15" s="3" customFormat="1" ht="14.25">
      <c r="A32" s="21"/>
      <c r="B32" s="22"/>
      <c r="C32" s="22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3" customFormat="1" ht="19.5" customHeight="1">
      <c r="A33" s="21"/>
      <c r="B33" s="21"/>
      <c r="C33" s="24" t="s">
        <v>39</v>
      </c>
      <c r="D33" s="13"/>
      <c r="E33" s="165" t="s">
        <v>40</v>
      </c>
      <c r="F33" s="165"/>
      <c r="G33" s="165"/>
      <c r="H33" s="25">
        <f>'Simulação pessoal'!H33</f>
        <v>643.44</v>
      </c>
      <c r="I33" s="160" t="s">
        <v>41</v>
      </c>
      <c r="J33" s="160"/>
      <c r="K33" s="160"/>
      <c r="L33" s="160"/>
      <c r="M33" s="160"/>
      <c r="N33" s="160"/>
      <c r="O33" s="160"/>
    </row>
    <row r="34" spans="1:15" s="3" customFormat="1" ht="18" customHeight="1">
      <c r="A34" s="21"/>
      <c r="B34" s="21"/>
      <c r="C34" s="24" t="s">
        <v>42</v>
      </c>
      <c r="D34" s="13"/>
      <c r="E34" s="165" t="s">
        <v>43</v>
      </c>
      <c r="F34" s="165"/>
      <c r="G34" s="165"/>
      <c r="H34" s="25">
        <f>'Simulação pessoal'!H34</f>
        <v>643.44</v>
      </c>
      <c r="I34" s="160"/>
      <c r="J34" s="160"/>
      <c r="K34" s="160"/>
      <c r="L34" s="160"/>
      <c r="M34" s="160"/>
      <c r="N34" s="160"/>
      <c r="O34" s="160"/>
    </row>
    <row r="35" spans="1:15" s="3" customFormat="1" ht="14.25">
      <c r="A35" s="21"/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="3" customFormat="1" ht="14.25"/>
  </sheetData>
  <sheetProtection sheet="1" objects="1"/>
  <mergeCells count="15">
    <mergeCell ref="E2:O3"/>
    <mergeCell ref="I33:O34"/>
    <mergeCell ref="B5:D5"/>
    <mergeCell ref="E33:G33"/>
    <mergeCell ref="E34:G34"/>
    <mergeCell ref="B10:B20"/>
    <mergeCell ref="B21:B31"/>
    <mergeCell ref="C10:C11"/>
    <mergeCell ref="C12:C15"/>
    <mergeCell ref="C16:C20"/>
    <mergeCell ref="C21:C22"/>
    <mergeCell ref="C23:C26"/>
    <mergeCell ref="C27:C31"/>
    <mergeCell ref="B2:D3"/>
    <mergeCell ref="B6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Odete</dc:creator>
  <cp:keywords/>
  <dc:description/>
  <cp:lastModifiedBy>ASSEJERN</cp:lastModifiedBy>
  <cp:lastPrinted>2018-01-18T19:09:49Z</cp:lastPrinted>
  <dcterms:created xsi:type="dcterms:W3CDTF">2003-11-25T09:55:58Z</dcterms:created>
  <dcterms:modified xsi:type="dcterms:W3CDTF">2024-04-10T16:48:19Z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1046-12.2.0.13489</vt:lpwstr>
  </property>
  <property fmtid="{D5CDD505-2E9C-101B-9397-08002B2CF9AE}" pid="3" name="KSOReadingLayout">
    <vt:bool>false</vt:bool>
  </property>
  <property fmtid="{D5CDD505-2E9C-101B-9397-08002B2CF9AE}" pid="4" name="ICV">
    <vt:lpwstr>B4A98279584445A9BB90736B67492165_13</vt:lpwstr>
  </property>
</Properties>
</file>